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C:\Users\bostjan\Desktop\"/>
    </mc:Choice>
  </mc:AlternateContent>
  <xr:revisionPtr revIDLastSave="0" documentId="8_{22AB1054-B2B0-46FD-8180-F466DA02BAD8}" xr6:coauthVersionLast="45" xr6:coauthVersionMax="45" xr10:uidLastSave="{00000000-0000-0000-0000-000000000000}"/>
  <bookViews>
    <workbookView xWindow="28680" yWindow="-120" windowWidth="29040" windowHeight="17640" tabRatio="878" activeTab="1" xr2:uid="{00000000-000D-0000-FFFF-FFFF00000000}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PREDDELA'!$B$12</definedName>
    <definedName name="_1.3_Ostala_preddela">'1. PREDDELA'!$B$34</definedName>
    <definedName name="_1.4_Predhodna_dela">'1. PREDDELA'!#REF!</definedName>
    <definedName name="_1.5_Geotehnika_predorov">'1. PREDDELA'!#REF!</definedName>
    <definedName name="_1_preddela_1" localSheetId="1">'1. PREDDELA'!$B$2:$F$40</definedName>
    <definedName name="_1_preddela_1" localSheetId="2">'2. ZEMELJSKA DELA'!$B$2:$F$27</definedName>
    <definedName name="_1_preddela_1" localSheetId="3">'3. VOZIŠČNE KONSTRUKCIJE'!$B$2:$F$49</definedName>
    <definedName name="_1_preddela_1" localSheetId="4">'4. ODVODNJAVANJE'!$B$2:$F$19</definedName>
    <definedName name="_1_preddela_1" localSheetId="5">'5. GRADBENA IN OBRTNIŠKA DELA'!$B$2:$F$6</definedName>
    <definedName name="_1_preddela_1" localSheetId="6">'6. OPREMA CEST'!$B$2:$F$35</definedName>
    <definedName name="_1_preddela_1" localSheetId="7">'7. TUJE STORITVE'!$B$2:$F$16</definedName>
    <definedName name="_2.1_Izkopi">'2. ZEMELJSKA DELA'!$B$6</definedName>
    <definedName name="_2.2_Planum_tal">'2. ZEMELJSKA DELA'!$B$11</definedName>
    <definedName name="_2.3_ločilne_drenažne_filterske_plasti">'2. ZEMELJSKA DELA'!#REF!</definedName>
    <definedName name="_2.4_Nasipi_zasipi_posteljica">'2. ZEMELJSKA DELA'!#REF!</definedName>
    <definedName name="_2.5_Brežine_zelenice">'2. ZEMELJSKA DELA'!#REF!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DELA'!#REF!</definedName>
    <definedName name="_3.1_Nosilne_plasti">'3. VOZIŠČNE KONSTRUKCIJE'!$B$6</definedName>
    <definedName name="_3.2_Obrabne_plasti">'3. VOZIŠČNE KONSTRUKCIJE'!$B$17</definedName>
    <definedName name="_3.3_Vezane_nosilne_in_obrabne_plasti">'3. VOZIŠČNE KONSTRUKCIJE'!#REF!</definedName>
    <definedName name="_3.4_Tlakovane_obrabne_plasti">'3. VOZIŠČNE KONSTRUKCIJE'!$B$31</definedName>
    <definedName name="_3.5_Robni_elementi_vozišč">'3. VOZIŠČNE KONSTRUKCIJE'!$B$36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ODVODNJAVANJE'!$B$11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CEST'!$B$16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CEST'!$B$27</definedName>
    <definedName name="_7.2_Elektroenergetski_vodi">'7. TUJE STORITVE'!#REF!</definedName>
    <definedName name="_7.3_Telekomunikacijske_naprave">'7. TUJE STORITVE'!$B$6</definedName>
    <definedName name="_7.4_klic_v_sili">'7. TUJE STORITVE'!#REF!</definedName>
    <definedName name="_7.5_Javna_razsvetljava">'7. TUJE STORITVE'!#REF!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STORITVE'!$B$10</definedName>
    <definedName name="_xlnm._FilterDatabase" localSheetId="1" hidden="1">'1. PREDDELA'!$E$1:$G$40</definedName>
    <definedName name="_xlnm._FilterDatabase" localSheetId="2" hidden="1">'2. ZEMELJSKA DELA'!$E$1:$G$27</definedName>
    <definedName name="_xlnm._FilterDatabase" localSheetId="3" hidden="1">'3. VOZIŠČNE KONSTRUKCIJE'!$E$1:$G$49</definedName>
    <definedName name="_xlnm._FilterDatabase" localSheetId="4" hidden="1">'4. ODVODNJAVANJE'!$E$1:$G$19</definedName>
    <definedName name="_xlnm._FilterDatabase" localSheetId="5" hidden="1">'5. GRADBENA IN OBRTNIŠKA DELA'!$E$1:$G$6</definedName>
    <definedName name="_xlnm._FilterDatabase" localSheetId="6" hidden="1">'6. OPREMA CEST'!$E$1:$G$35</definedName>
    <definedName name="_xlnm._FilterDatabase" localSheetId="7" hidden="1">'7. TUJE STORITVE'!$E$1:$G$16</definedName>
    <definedName name="Čiščenje_terena_1.2">'1. PREDDELA'!$B$12</definedName>
    <definedName name="Geodetska_dela_1.1">'1. PREDDELA'!$B$6</definedName>
    <definedName name="iri_ponikovalnice">'4. ODVODNJAVANJE'!#REF!</definedName>
    <definedName name="Ostala_preddela_1.3">'1. PREDDELA'!$B$34</definedName>
    <definedName name="_xlnm.Print_Area" localSheetId="2">'2. ZEMELJSKA DELA'!$A$1:$I$27</definedName>
    <definedName name="_xlnm.Print_Area" localSheetId="3">'3. VOZIŠČNE KONSTRUKCIJE'!$A$1:$G$49</definedName>
    <definedName name="_xlnm.Print_Area" localSheetId="5">'5. GRADBENA IN OBRTNIŠKA DELA'!$A$1:$G$6</definedName>
    <definedName name="_xlnm.Print_Area" localSheetId="6">'6. OPREMA CEST'!$A$1:$J$35</definedName>
    <definedName name="_xlnm.Print_Area" localSheetId="0">REKAPITULACIJA!$A$1:$I$43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9" i="5" l="1"/>
  <c r="G28" i="5"/>
  <c r="G27" i="5"/>
  <c r="E25" i="5"/>
  <c r="G26" i="2"/>
  <c r="G25" i="2"/>
  <c r="G24" i="2"/>
  <c r="E14" i="5" l="1"/>
  <c r="G23" i="5"/>
  <c r="G33" i="8" l="1"/>
  <c r="G32" i="8"/>
  <c r="G31" i="8"/>
  <c r="G14" i="9" l="1"/>
  <c r="G47" i="5" l="1"/>
  <c r="G18" i="4" l="1"/>
  <c r="E18" i="8"/>
  <c r="G18" i="8"/>
  <c r="G25" i="8"/>
  <c r="G13" i="8"/>
  <c r="G20" i="8"/>
  <c r="E23" i="8"/>
  <c r="G23" i="8" s="1"/>
  <c r="G9" i="8"/>
  <c r="G10" i="8"/>
  <c r="E9" i="6"/>
  <c r="E40" i="5"/>
  <c r="E41" i="5" s="1"/>
  <c r="G14" i="5"/>
  <c r="G21" i="5"/>
  <c r="G17" i="4"/>
  <c r="E13" i="4" l="1"/>
  <c r="E23" i="4"/>
  <c r="G23" i="4" s="1"/>
  <c r="E25" i="4"/>
  <c r="G25" i="4" s="1"/>
  <c r="G22" i="4"/>
  <c r="E8" i="4" l="1"/>
  <c r="E10" i="5"/>
  <c r="E9" i="4"/>
  <c r="E24" i="4" s="1"/>
  <c r="G22" i="2"/>
  <c r="E20" i="4" l="1"/>
  <c r="E15" i="4" s="1"/>
  <c r="G24" i="4"/>
  <c r="F6" i="7"/>
  <c r="G29" i="8" l="1"/>
  <c r="G30" i="8"/>
  <c r="E24" i="8"/>
  <c r="G34" i="5" l="1"/>
  <c r="E14" i="4"/>
  <c r="E9" i="5" l="1"/>
  <c r="G9" i="6" l="1"/>
  <c r="E27" i="8" l="1"/>
  <c r="G13" i="6" l="1"/>
  <c r="E9" i="2" l="1"/>
  <c r="G14" i="4" l="1"/>
  <c r="E22" i="5" l="1"/>
  <c r="G17" i="6" l="1"/>
  <c r="G38" i="2" l="1"/>
  <c r="G12" i="9" l="1"/>
  <c r="G13" i="9"/>
  <c r="G8" i="9"/>
  <c r="G21" i="8"/>
  <c r="G22" i="8"/>
  <c r="G24" i="8"/>
  <c r="G19" i="8"/>
  <c r="G8" i="8"/>
  <c r="G11" i="8"/>
  <c r="G12" i="8"/>
  <c r="G14" i="8"/>
  <c r="G14" i="6"/>
  <c r="G15" i="6"/>
  <c r="G16" i="6"/>
  <c r="G8" i="6"/>
  <c r="G40" i="5"/>
  <c r="G41" i="5"/>
  <c r="G42" i="5"/>
  <c r="G43" i="5"/>
  <c r="G33" i="5"/>
  <c r="G22" i="5"/>
  <c r="G15" i="5"/>
  <c r="G9" i="5"/>
  <c r="G10" i="5"/>
  <c r="G13" i="4"/>
  <c r="G8" i="4"/>
  <c r="G9" i="4"/>
  <c r="G37" i="2"/>
  <c r="G32" i="2"/>
  <c r="G20" i="2"/>
  <c r="G21" i="2"/>
  <c r="G23" i="2"/>
  <c r="G27" i="2"/>
  <c r="G28" i="2"/>
  <c r="G16" i="2"/>
  <c r="G8" i="2"/>
  <c r="G9" i="2"/>
  <c r="G10" i="2"/>
  <c r="E11" i="9"/>
  <c r="E10" i="9"/>
  <c r="E9" i="9"/>
  <c r="E7" i="9"/>
  <c r="E6" i="9"/>
  <c r="E5" i="9"/>
  <c r="E17" i="8"/>
  <c r="E16" i="8"/>
  <c r="E15" i="8"/>
  <c r="E7" i="8"/>
  <c r="E6" i="8"/>
  <c r="E5" i="8"/>
  <c r="E11" i="6"/>
  <c r="E7" i="6"/>
  <c r="E6" i="6"/>
  <c r="E5" i="6"/>
  <c r="E39" i="5"/>
  <c r="E38" i="5"/>
  <c r="E37" i="5"/>
  <c r="E32" i="5"/>
  <c r="E31" i="5"/>
  <c r="E30" i="5"/>
  <c r="E20" i="5"/>
  <c r="E19" i="5"/>
  <c r="E18" i="5"/>
  <c r="E13" i="5"/>
  <c r="E12" i="5"/>
  <c r="E8" i="5"/>
  <c r="E7" i="5"/>
  <c r="E5" i="4"/>
  <c r="E7" i="4"/>
  <c r="E6" i="4"/>
  <c r="E36" i="2"/>
  <c r="E35" i="2"/>
  <c r="E31" i="2"/>
  <c r="E29" i="2"/>
  <c r="E30" i="2"/>
  <c r="E19" i="2"/>
  <c r="E18" i="2"/>
  <c r="E17" i="2"/>
  <c r="E13" i="2"/>
  <c r="E14" i="2"/>
  <c r="E15" i="2"/>
  <c r="E7" i="2"/>
  <c r="E6" i="2"/>
  <c r="E5" i="2"/>
  <c r="F35" i="8" l="1"/>
  <c r="F49" i="5" l="1"/>
  <c r="F27" i="4"/>
  <c r="H23" i="1" s="1"/>
  <c r="F19" i="6"/>
  <c r="H31" i="1"/>
  <c r="H29" i="1" l="1"/>
  <c r="H25" i="1"/>
  <c r="F40" i="2"/>
  <c r="H21" i="1" s="1"/>
  <c r="H27" i="1"/>
  <c r="F16" i="9" l="1"/>
  <c r="H33" i="1" s="1"/>
  <c r="H35" i="1" s="1"/>
  <c r="H38" i="1" s="1"/>
  <c r="H40" i="1" l="1"/>
  <c r="H4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xr16:uid="{00000000-0015-0000-FFFF-FFFF01000000}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xr16:uid="{00000000-0015-0000-FFFF-FFFF02000000}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xr16:uid="{00000000-0015-0000-FFFF-FFFF03000000}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xr16:uid="{00000000-0015-0000-FFFF-FFFF04000000}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xr16:uid="{00000000-0015-0000-FFFF-FFFF05000000}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xr16:uid="{00000000-0015-0000-FFFF-FFFF06000000}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<sst xmlns="http://schemas.openxmlformats.org/spreadsheetml/2006/main" count="331" uniqueCount="224">
  <si>
    <t>1.   PREDDELA</t>
  </si>
  <si>
    <t>km</t>
  </si>
  <si>
    <t>11 121</t>
  </si>
  <si>
    <t>11 131</t>
  </si>
  <si>
    <t>kos</t>
  </si>
  <si>
    <t>11 221</t>
  </si>
  <si>
    <t>m2</t>
  </si>
  <si>
    <t>12 211</t>
  </si>
  <si>
    <t>Demontaža prometnega znaka na enem podstavku</t>
  </si>
  <si>
    <t>m1</t>
  </si>
  <si>
    <t>m3</t>
  </si>
  <si>
    <t>12 321</t>
  </si>
  <si>
    <t>12 322</t>
  </si>
  <si>
    <t>12 355</t>
  </si>
  <si>
    <t>12 382</t>
  </si>
  <si>
    <t>12 397</t>
  </si>
  <si>
    <t>12 431</t>
  </si>
  <si>
    <t>dan</t>
  </si>
  <si>
    <t>13 113</t>
  </si>
  <si>
    <t>1.1 Geodetska dela</t>
  </si>
  <si>
    <t>1.2  Čiščenje terena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</si>
  <si>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</si>
  <si>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</si>
  <si>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</si>
  <si>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</si>
  <si>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</si>
  <si>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</si>
  <si>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</si>
  <si>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</si>
  <si>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</si>
  <si>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</si>
  <si>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</si>
  <si>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Številka projekta:</t>
  </si>
  <si>
    <t>Projekt :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</si>
  <si>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</si>
  <si>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</si>
  <si>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</si>
  <si>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</si>
  <si>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</si>
  <si>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Obnova in zavarovanje zakoličbe osi trase ostale javne ceste v ravninskem terenu
</t>
  </si>
  <si>
    <t xml:space="preserve">Obnova in zavarovanje zakoličbe trase komunalnih vodov v ravninskem terenu
</t>
  </si>
  <si>
    <t xml:space="preserve">Postavitev in zavarovanje prečnega profila ostale javne ceste v ravninskem terenu
</t>
  </si>
  <si>
    <t xml:space="preserve">Zavarovanje gradbišča v času gradnje s popolno zaporo prometa
</t>
  </si>
  <si>
    <t>SKUPAJ PREDDELA:</t>
  </si>
  <si>
    <t>2.   ZEMELJSKA DELA</t>
  </si>
  <si>
    <t>2.2  Planum temeljnih tal</t>
  </si>
  <si>
    <t>21 224</t>
  </si>
  <si>
    <t>21 314</t>
  </si>
  <si>
    <t>22 112</t>
  </si>
  <si>
    <t>SKUPAJ ZEMELJSKA DELA:</t>
  </si>
  <si>
    <t xml:space="preserve">Ureditev planuma temeljnih tal vezljive zemljine – 3. kategorije
</t>
  </si>
  <si>
    <t>2.1  Izkopi</t>
  </si>
  <si>
    <t>3.   VOZIŠČNE KONSTRUKCIJE</t>
  </si>
  <si>
    <t>3.1.1 Nevezane nosilne plasti</t>
  </si>
  <si>
    <t>4.   ODVODNJAVANJE</t>
  </si>
  <si>
    <t>4.3  Globinsko odvodnjavanje - kanalizacija</t>
  </si>
  <si>
    <t>43 223</t>
  </si>
  <si>
    <t>4.4  Jaški</t>
  </si>
  <si>
    <t>44 133</t>
  </si>
  <si>
    <t>44 977</t>
  </si>
  <si>
    <t>44 991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</si>
  <si>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</si>
  <si>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</si>
  <si>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</si>
  <si>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</si>
  <si>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</si>
  <si>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</si>
  <si>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</si>
  <si>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</si>
  <si>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61 112</t>
  </si>
  <si>
    <t>61 218</t>
  </si>
  <si>
    <t>61 612</t>
  </si>
  <si>
    <t>61 724</t>
  </si>
  <si>
    <t>6.2  Označbe na voziščih</t>
  </si>
  <si>
    <t>62 111</t>
  </si>
  <si>
    <t>62 168</t>
  </si>
  <si>
    <t>62 211</t>
  </si>
  <si>
    <t>62 221</t>
  </si>
  <si>
    <t>6.6  Druga prometna oprema cest</t>
  </si>
  <si>
    <t xml:space="preserve">Izdelava temelja iz cementnega betona C 12/15, globine 50 cm, premera 30 cm
</t>
  </si>
  <si>
    <t>SKUPAJ TUJE STORITVE:</t>
  </si>
  <si>
    <t>7.   TUJE STORITVE</t>
  </si>
  <si>
    <t>7.3  Telekomunikacijske naprave</t>
  </si>
  <si>
    <t>73 131</t>
  </si>
  <si>
    <t>7.9  Preizkusi, nadzor in tehnična dokumentacija</t>
  </si>
  <si>
    <t>79 311</t>
  </si>
  <si>
    <t>ur</t>
  </si>
  <si>
    <t>Projektantski nadzor</t>
  </si>
  <si>
    <t>79 351</t>
  </si>
  <si>
    <t>79 514</t>
  </si>
  <si>
    <t>31 132</t>
  </si>
  <si>
    <t>31 181</t>
  </si>
  <si>
    <t>3.1.4-6 Asfaltne nosilne plasti - Asphalt concrete - base (AC base)</t>
  </si>
  <si>
    <t>31 433</t>
  </si>
  <si>
    <t>3.2  Obrabne plasti</t>
  </si>
  <si>
    <t>3.2.2 Asfaltne obrabne in zaporne plasti - bitumenski betoni - Asphalt concrete - surface (AC surf)</t>
  </si>
  <si>
    <t>32 244</t>
  </si>
  <si>
    <t>3.4  Tlakovane obrabne plasti</t>
  </si>
  <si>
    <t>3.5  Robni elementi vozišč</t>
  </si>
  <si>
    <t>3.5.2 Robniki</t>
  </si>
  <si>
    <t>35 229</t>
  </si>
  <si>
    <t>35 252</t>
  </si>
  <si>
    <t>35 262</t>
  </si>
  <si>
    <t>35 272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</si>
  <si>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</si>
  <si>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</si>
  <si>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</si>
  <si>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</si>
  <si>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</si>
  <si>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</si>
  <si>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</si>
  <si>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</si>
  <si>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izravnalne plasti iz drobljenca v povprečni debelini do 5 cm
</t>
  </si>
  <si>
    <t xml:space="preserve">Dobava in vgraditev dvignjenega robnika iz naravnega kamna s prerezom 18/24 cm
</t>
  </si>
  <si>
    <t>Porušitev, čiščenje in deponiranje robnika iz naravnega kamna</t>
  </si>
  <si>
    <t>13 142</t>
  </si>
  <si>
    <t xml:space="preserve">Izdelava elaborata začasne prometne ureditve
</t>
  </si>
  <si>
    <t>Geotehnični nadzor</t>
  </si>
  <si>
    <t>22 % DDV</t>
  </si>
  <si>
    <t>22 117</t>
  </si>
  <si>
    <t xml:space="preserve">Izdelava jaška iz cementnega betona, krožnega prereza s premerom 50 cm, globokega 1,5 do 2,0 m, vključno z vrtanjem odprtin
</t>
  </si>
  <si>
    <t xml:space="preserve">Dobava in vgraditev  LTŽ rešetke z nosilnostjo 400 kN, s prerezom 400/400 mm
</t>
  </si>
  <si>
    <t>Vgraditev deponiranega dvignjenega robnika iz  naravnega kamna</t>
  </si>
  <si>
    <t xml:space="preserve">Izdelava vpadnikov na meteornem kanalu
</t>
  </si>
  <si>
    <t xml:space="preserve">Izdelava nevezane nosilne plasti enakomerno zrnatega drobljenca iz kamnine v debelini 20 cm
</t>
  </si>
  <si>
    <t>Zasipavanje kanala skupaj z dobavo in dovozom materiala, z utrjevanjem z vibracijskim nabijačem v slojih po 20 cm do 95% trdnosti po standardnem Proktorjevem postopku</t>
  </si>
  <si>
    <t>ocena
m1</t>
  </si>
  <si>
    <t xml:space="preserve">Ureditev planuma POSTELJICE
</t>
  </si>
  <si>
    <t>Izkop vezljive zemljine/zrnate kamnine – 3. kategorije za temelje, kanalske rove, prepuste, jaške in drenaže, širine do 1,0 m in globine do 1,0 m – strojno, planiranje dna ročno z nakladanjem in odvozom</t>
  </si>
  <si>
    <t>Ureditev Ulice talcev</t>
  </si>
  <si>
    <t>ODSEK Ulica Janeza Pavla II - Strossmayerjeva ulica</t>
  </si>
  <si>
    <t>Porušitev in odstranitev vezanega tlaka iz porfido plošč, čiščenje, deponiranje</t>
  </si>
  <si>
    <t>34 155</t>
  </si>
  <si>
    <t>34 156</t>
  </si>
  <si>
    <t>Prestavitev betonskih ovir</t>
  </si>
  <si>
    <t>Prestavitev parkomata</t>
  </si>
  <si>
    <t>U 06/1146-16</t>
  </si>
  <si>
    <t xml:space="preserve">Zaščita oz. prestavitev vkopanega kabelskega TK voda po navodilih upravljalca(izkop voda, prestavitev, zaščitna cev, zasip)
</t>
  </si>
  <si>
    <t xml:space="preserve">Izdelava geodetskega posnetka in projektne dokumentacije za projekt izvedenih gradbenih del
</t>
  </si>
  <si>
    <r>
      <t xml:space="preserve">Porušitev in odstranitev asfaltne plasti v debelini do 5 cm z nakladanjem in odovozom
</t>
    </r>
    <r>
      <rPr>
        <b/>
        <sz val="10"/>
        <color theme="1"/>
        <rFont val="Calibri"/>
        <family val="2"/>
        <charset val="238"/>
        <scheme val="minor"/>
      </rPr>
      <t>*pločnik</t>
    </r>
  </si>
  <si>
    <t>12 354</t>
  </si>
  <si>
    <r>
      <t xml:space="preserve">Porušitev in odstranitev tlaka iz porfido kock, čiščenje, deponiranje
</t>
    </r>
    <r>
      <rPr>
        <b/>
        <sz val="10"/>
        <color theme="1"/>
        <rFont val="Calibri"/>
        <family val="2"/>
        <charset val="238"/>
        <scheme val="minor"/>
      </rPr>
      <t>*kocke 20/20/20 cm</t>
    </r>
  </si>
  <si>
    <t>2.9  Prevozi, razprostiranje in ureditev deponij materiala</t>
  </si>
  <si>
    <t>29 121</t>
  </si>
  <si>
    <t>t</t>
  </si>
  <si>
    <t>Prevoz materiala na razdaljo nad 10 do 15 km</t>
  </si>
  <si>
    <t>29 152</t>
  </si>
  <si>
    <t>29 153</t>
  </si>
  <si>
    <t xml:space="preserve">Široki izkop vezljive zemljine – 3. kategorije – strojno z nakladanjem
</t>
  </si>
  <si>
    <t>29 151</t>
  </si>
  <si>
    <r>
      <t xml:space="preserve">Odlaganje odpadne zmesi zemljine in kamnine
</t>
    </r>
    <r>
      <rPr>
        <b/>
        <sz val="10"/>
        <color theme="1"/>
        <rFont val="Calibri"/>
        <family val="2"/>
        <charset val="238"/>
        <scheme val="minor"/>
      </rPr>
      <t>*vključno s plačilom komunalne takse
*(klasifikacija 17 05 04)</t>
    </r>
  </si>
  <si>
    <r>
      <t xml:space="preserve">Odlaganje odpadnega asfalta na komunalno deponijo
</t>
    </r>
    <r>
      <rPr>
        <b/>
        <sz val="10"/>
        <color theme="1"/>
        <rFont val="Calibri"/>
        <family val="2"/>
        <charset val="238"/>
        <scheme val="minor"/>
      </rPr>
      <t>*vključno s plačilom komunalne takse
*(klasifikacija 17 03 02)</t>
    </r>
  </si>
  <si>
    <r>
      <t xml:space="preserve">Odlaganje odpadnega betona
</t>
    </r>
    <r>
      <rPr>
        <b/>
        <sz val="10"/>
        <color theme="1"/>
        <rFont val="Calibri"/>
        <family val="2"/>
        <charset val="238"/>
        <scheme val="minor"/>
      </rPr>
      <t>*vključno s plačilom komunalne takse
*(klasifikacija 17 01 01)</t>
    </r>
  </si>
  <si>
    <t>2.5  Brežine in zelenice</t>
  </si>
  <si>
    <t>25 112</t>
  </si>
  <si>
    <t xml:space="preserve">Humuziranje brežine brez valjanja, v debelini do 15 cm - strojno
</t>
  </si>
  <si>
    <t>32 245</t>
  </si>
  <si>
    <r>
      <t xml:space="preserve">Izdelava obrabne in zaporne plasti bituminizirane zmesi AC 8 surf B 70/100 A3 v debelini 4,0 cm
</t>
    </r>
    <r>
      <rPr>
        <b/>
        <sz val="10"/>
        <color theme="1"/>
        <rFont val="Calibri"/>
        <family val="2"/>
        <charset val="238"/>
        <scheme val="minor"/>
      </rPr>
      <t>*vozišče</t>
    </r>
  </si>
  <si>
    <r>
      <t xml:space="preserve">Izdelava obrabne in zaporne plasti bituminizirane zmesi AC 8 surf B 70/100 A3 v debelini 4,0 cm
</t>
    </r>
    <r>
      <rPr>
        <b/>
        <sz val="10"/>
        <color theme="1"/>
        <rFont val="Calibri"/>
        <family val="2"/>
        <charset val="238"/>
        <scheme val="minor"/>
      </rPr>
      <t>*vozišče v območju dvignjenega križišča</t>
    </r>
  </si>
  <si>
    <t>31 434</t>
  </si>
  <si>
    <r>
      <t xml:space="preserve">Izdelava obrabne plasti iz  porfido kock 15/15/15 v pustem betonu debeline 10 cm in podložno ploščo iz AB betona C25/30 debeline 10 cm; stiki zaliti s cementno malto
</t>
    </r>
    <r>
      <rPr>
        <b/>
        <sz val="10"/>
        <color theme="1"/>
        <rFont val="Calibri"/>
        <family val="2"/>
        <charset val="238"/>
        <scheme val="minor"/>
      </rPr>
      <t>*na uvozih do objektov</t>
    </r>
  </si>
  <si>
    <r>
      <t xml:space="preserve">Dobava in vgraditev pogreznjenega robnika iz naravnega kamna s prerezom 24/18 cm
</t>
    </r>
    <r>
      <rPr>
        <b/>
        <sz val="10"/>
        <color theme="1"/>
        <rFont val="Calibri"/>
        <family val="2"/>
        <charset val="238"/>
        <scheme val="minor"/>
      </rPr>
      <t>*SISTEM ROBNIKOV IZ TONALITA (ulična oprema MOL)</t>
    </r>
  </si>
  <si>
    <t xml:space="preserve">Dobava in vgraditev granitnih kock dim 10/10/10
</t>
  </si>
  <si>
    <t xml:space="preserve">Izdelava kanalizacije iz cevi iz polivinilklorida, vključno s podložno plastjo iz zmesi kamnitih zrn, premera 15 cm, v globini do 1,0 m
</t>
  </si>
  <si>
    <t>43 301</t>
  </si>
  <si>
    <t>44 003</t>
  </si>
  <si>
    <t>44 992</t>
  </si>
  <si>
    <r>
      <t xml:space="preserve">Dvig (do 50 cm) obstoječega jaška iz cementnega betona, po detajlu iz načrta, krožnega prereza s premerom do 50 cm
</t>
    </r>
    <r>
      <rPr>
        <b/>
        <sz val="10"/>
        <color theme="1"/>
        <rFont val="Calibri"/>
        <family val="2"/>
        <charset val="238"/>
        <scheme val="minor"/>
      </rPr>
      <t>*obstoječa kanalizacija</t>
    </r>
  </si>
  <si>
    <r>
      <t xml:space="preserve">Višinsko prilagajanje kap obstoječe komunalne infrastrukture
</t>
    </r>
    <r>
      <rPr>
        <b/>
        <sz val="10"/>
        <color theme="1"/>
        <rFont val="Calibri"/>
        <family val="2"/>
        <charset val="238"/>
        <scheme val="minor"/>
      </rPr>
      <t>*plin,vodovod</t>
    </r>
  </si>
  <si>
    <r>
      <t xml:space="preserve">Izdelava nosilne plasti bituminizirane zmesi AC 22 base B 50/70 A3 v debelini 8 cm
</t>
    </r>
    <r>
      <rPr>
        <b/>
        <sz val="10"/>
        <color theme="1"/>
        <rFont val="Calibri"/>
        <family val="2"/>
        <charset val="238"/>
        <scheme val="minor"/>
      </rPr>
      <t>*vozišče v območju dvignjenega križišča</t>
    </r>
  </si>
  <si>
    <t>Dobava in vgraditev stebrička za prometni znak iz vroče cinkane jeklene cevi s premerom 64 mm, dolge 4500 mm</t>
  </si>
  <si>
    <t>61 217</t>
  </si>
  <si>
    <t>Dobava in vgraditev stebrička za prometni znak iz vroče cinkane jeklene cevi s premerom 64 mm, dolge 3500 mm</t>
  </si>
  <si>
    <t>61 216</t>
  </si>
  <si>
    <t>Dobava in vgraditev stebrička za prometni znak iz vroče cinkane jeklene cevi s premerom 64 mm, dolge 4000m</t>
  </si>
  <si>
    <t>62 222</t>
  </si>
  <si>
    <r>
      <t xml:space="preserve">Izdelava tankoslojne prečne in ostalih označb na vozišču z enokomponentno belo barvo, vključno 250 g/m2 posipa z drobci / kroglicami stekla, strojno, debelina plasti suhe snovi 200 µm, površina označbe do 0,5 m2
</t>
    </r>
    <r>
      <rPr>
        <b/>
        <sz val="10"/>
        <color theme="1"/>
        <rFont val="Calibri"/>
        <family val="2"/>
        <charset val="238"/>
        <scheme val="minor"/>
      </rPr>
      <t>*3 x 5609-1, 3 x 5461</t>
    </r>
  </si>
  <si>
    <r>
      <t xml:space="preserve">Izdelava tankoslojne vzdolžne označbe na vozišču z enokomponentno rumeno barvo, vključno 250 g/m2 posipa z drobci / kroglicami stekla, strojno, debelina plasti suhe snovi 200 µm, širina črte 10 cm
</t>
    </r>
    <r>
      <rPr>
        <b/>
        <sz val="10"/>
        <color theme="1"/>
        <rFont val="Calibri"/>
        <family val="2"/>
        <charset val="238"/>
        <scheme val="minor"/>
      </rPr>
      <t>*5332</t>
    </r>
  </si>
  <si>
    <r>
      <t xml:space="preserve">Izdelava tankoslojne prečne in ostalih označb na vozišču z enokomponentno belo barvo, vključno 250 g/m2 posipa z drobci / kroglicami stekla, strojno, debelina plasti suhe snovi 250 µm, površina označbe nad 1,5 m2
</t>
    </r>
    <r>
      <rPr>
        <b/>
        <sz val="10"/>
        <color theme="1"/>
        <rFont val="Calibri"/>
        <family val="2"/>
        <charset val="238"/>
        <scheme val="minor"/>
      </rPr>
      <t>*5321</t>
    </r>
  </si>
  <si>
    <r>
      <t xml:space="preserve">Izdelava tankoslojne vzdolžne označbe na vozišču z enokomponentno rdečo barvo, vključno 250 g/m2 posipa z drobci / kroglicami stekla, strojno, debelina plasti suhe snovi 200 µm, širina črte 20 cm
</t>
    </r>
    <r>
      <rPr>
        <b/>
        <sz val="10"/>
        <color theme="1"/>
        <rFont val="Calibri"/>
        <family val="2"/>
        <charset val="238"/>
        <scheme val="minor"/>
      </rPr>
      <t>*5233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</si>
  <si>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62 112</t>
  </si>
  <si>
    <r>
      <t xml:space="preserve">Izdelava tankoslojne prečne in ostalih označb na vozišču z enokomponentno rumeno barvo, vključno 250 g/m2 posipa z drobci / kroglicami stekla, strojno, debelina plasti suhe snovi 200 µm, površina označbe do 0,5 m2
</t>
    </r>
    <r>
      <rPr>
        <b/>
        <sz val="10"/>
        <color theme="1"/>
        <rFont val="Calibri"/>
        <family val="2"/>
        <charset val="238"/>
        <scheme val="minor"/>
      </rPr>
      <t>*5335-1</t>
    </r>
  </si>
  <si>
    <t>66 005</t>
  </si>
  <si>
    <t>66 006</t>
  </si>
  <si>
    <r>
      <t xml:space="preserve">Rezanje asfaltne plasti s talno diamantno žago, debele 6 do 10 cm
</t>
    </r>
    <r>
      <rPr>
        <b/>
        <sz val="10"/>
        <color theme="1"/>
        <rFont val="Calibri"/>
        <family val="2"/>
        <charset val="238"/>
        <scheme val="minor"/>
      </rPr>
      <t>*vozišče</t>
    </r>
  </si>
  <si>
    <r>
      <t xml:space="preserve">Porušitev in odstranitev jaška z notranjo stranico/premerom do 60 cm
</t>
    </r>
    <r>
      <rPr>
        <b/>
        <sz val="10"/>
        <color theme="1"/>
        <rFont val="Calibri"/>
        <family val="2"/>
        <charset val="238"/>
        <scheme val="minor"/>
      </rPr>
      <t>*cestni požiralniki</t>
    </r>
  </si>
  <si>
    <t>61 725</t>
  </si>
  <si>
    <r>
      <t xml:space="preserve">Dobava in pritrditev okroglega prometnega znaka, podloga iz vroče cinkane jeklene pločevine, znak z folijo RA2 vrste, premera 600 mm
</t>
    </r>
    <r>
      <rPr>
        <b/>
        <sz val="10"/>
        <color theme="1"/>
        <rFont val="Calibri"/>
        <family val="2"/>
        <charset val="238"/>
        <scheme val="minor"/>
      </rPr>
      <t>*2 X 2102, 3 X 2201, 2301-1</t>
    </r>
  </si>
  <si>
    <r>
      <t xml:space="preserve">Dobava in pritrditev prometnega znaka, podloga iz aluminijaste pločevine, znak z modro barvo-folijo RA2 vrste, velikost 0,21 do 0,40 m2
</t>
    </r>
    <r>
      <rPr>
        <b/>
        <sz val="10"/>
        <color theme="1"/>
        <rFont val="Calibri"/>
        <family val="2"/>
        <charset val="238"/>
        <scheme val="minor"/>
      </rPr>
      <t>*2 x 2407, 2 x 2437</t>
    </r>
  </si>
  <si>
    <r>
      <t xml:space="preserve">Dobava in pritrditev prometnega znaka, podloga iz aluminijaste pločevine, znak z belo barvo-folijo RA2 vrste, velikost 0,21 od 0,41 m2
</t>
    </r>
    <r>
      <rPr>
        <b/>
        <sz val="10"/>
        <color theme="1"/>
        <rFont val="Calibri"/>
        <family val="2"/>
        <charset val="238"/>
        <scheme val="minor"/>
      </rPr>
      <t>*2 x 4307, 2 x 422, 3 x 4601</t>
    </r>
  </si>
  <si>
    <t>62 301</t>
  </si>
  <si>
    <r>
      <t xml:space="preserve">Doplačilo za izdelavo prekinjene črte širine do vključno 12 cm
</t>
    </r>
    <r>
      <rPr>
        <b/>
        <sz val="10"/>
        <color theme="1"/>
        <rFont val="Calibri"/>
        <family val="2"/>
        <charset val="238"/>
        <scheme val="minor"/>
      </rPr>
      <t>*5121, 5212-4</t>
    </r>
  </si>
  <si>
    <t>62 110</t>
  </si>
  <si>
    <r>
      <t xml:space="preserve">Izdelava tankoslojne vzdolžne označbe na vozišču z enokomponentno belo barvo, vključno 250 g/m2 posipa z drobci / kroglicami stekla, strojno, debelina plasti suhe snovi 200 µm, širina črte 10 cm
</t>
    </r>
    <r>
      <rPr>
        <b/>
        <sz val="10"/>
        <color theme="1"/>
        <rFont val="Calibri"/>
        <family val="2"/>
        <charset val="238"/>
        <scheme val="minor"/>
      </rPr>
      <t>*5121, 5212-4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</si>
  <si>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t xml:space="preserve">Izdelava tankoslojne vzdolžne označbe na vozišču z enokomponentno belo barvo, vključno 250 g/m2 posipa z drobci / kroglicami stekla, strojno, debelina plasti suhe snovi 200 µm, širina črte 12 cm
</t>
    </r>
    <r>
      <rPr>
        <b/>
        <sz val="10"/>
        <color theme="1"/>
        <rFont val="Calibri"/>
        <family val="2"/>
        <charset val="238"/>
        <scheme val="minor"/>
      </rPr>
      <t>*5121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</si>
  <si>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Doplačilo za zatravitev
0,05kg/m2</t>
  </si>
  <si>
    <t>35 301</t>
  </si>
  <si>
    <r>
      <t xml:space="preserve">Dobava in vgradnja predfabricirane betonske taktilne oznake 
</t>
    </r>
    <r>
      <rPr>
        <b/>
        <sz val="10"/>
        <color theme="1"/>
        <rFont val="Calibri"/>
        <family val="2"/>
        <charset val="238"/>
        <scheme val="minor"/>
      </rPr>
      <t>*čepaste plošče dim 30/30cm</t>
    </r>
  </si>
  <si>
    <t>3.5.3 Taktilne oznake</t>
  </si>
  <si>
    <r>
      <t xml:space="preserve">Dobava in postavitev travnih rešetk dim. 585/385/38mm 
(npr. ACO Self Rasenwabe)
</t>
    </r>
    <r>
      <rPr>
        <i/>
        <sz val="10"/>
        <color theme="1"/>
        <rFont val="Calibri"/>
        <family val="2"/>
        <charset val="238"/>
        <scheme val="minor"/>
      </rPr>
      <t>*upoštevan tudi pritrdilni material</t>
    </r>
  </si>
  <si>
    <t>m</t>
  </si>
  <si>
    <r>
      <t xml:space="preserve">Dobava in postavitev robnikov ob travnih rešetkah 
dim. 1000/45/80mm
</t>
    </r>
    <r>
      <rPr>
        <i/>
        <sz val="10"/>
        <color theme="1"/>
        <rFont val="Calibri"/>
        <family val="2"/>
        <charset val="238"/>
        <scheme val="minor"/>
      </rPr>
      <t>*upoštevan tudi pritrdilni material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</si>
  <si>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66 007</t>
  </si>
  <si>
    <t>66 008</t>
  </si>
  <si>
    <t>66 009</t>
  </si>
  <si>
    <r>
      <t xml:space="preserve">Dobava in postavitev stojal za parkiranje koles
</t>
    </r>
    <r>
      <rPr>
        <i/>
        <sz val="10"/>
        <color theme="1"/>
        <rFont val="Calibri"/>
        <family val="2"/>
        <charset val="238"/>
        <scheme val="minor"/>
      </rPr>
      <t>*vključno z izdelavo temeljev in pritrdilnim materialom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</si>
  <si>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32 254</t>
  </si>
  <si>
    <r>
      <t xml:space="preserve">Izdelava obrabne in zaporne plasti bituminizirane zmesi AC 8 surf B 70/100 A5 v debelini 4,0 cm 
</t>
    </r>
    <r>
      <rPr>
        <b/>
        <sz val="10"/>
        <color theme="1"/>
        <rFont val="Calibri"/>
        <family val="2"/>
        <charset val="238"/>
        <scheme val="minor"/>
      </rPr>
      <t>*pločnik</t>
    </r>
  </si>
  <si>
    <r>
      <t xml:space="preserve">Izdelava nosilne plasti bituminizirane zmesi AC 16 base B 50/70 A3 v debelini 6 cm
</t>
    </r>
    <r>
      <rPr>
        <b/>
        <sz val="10"/>
        <color theme="1"/>
        <rFont val="Calibri"/>
        <family val="2"/>
        <charset val="238"/>
        <scheme val="minor"/>
      </rPr>
      <t>*vozišče in pločnik v območju križišča</t>
    </r>
  </si>
  <si>
    <r>
      <t xml:space="preserve">Dobava in izdelava obrabne plasti iz porfido plošč v pustem betonu debeline 10 cm in podložno ploščo iz AB betona C25/30 debeline 10 cm; stiki zaliti s cementno malto
</t>
    </r>
    <r>
      <rPr>
        <b/>
        <sz val="10"/>
        <color theme="1"/>
        <rFont val="Calibri"/>
        <family val="2"/>
        <charset val="238"/>
        <scheme val="minor"/>
      </rPr>
      <t>*na pločniku-ob spomeniku</t>
    </r>
  </si>
  <si>
    <r>
      <t xml:space="preserve">Porušitev in odstranitev asfaltne plasti v debelini 6 do 10 cm z nakladanjem in odovozom
</t>
    </r>
    <r>
      <rPr>
        <b/>
        <sz val="10"/>
        <color theme="1"/>
        <rFont val="Calibri"/>
        <family val="2"/>
        <charset val="238"/>
        <scheme val="minor"/>
      </rPr>
      <t>*vozišče</t>
    </r>
  </si>
  <si>
    <t>12 371</t>
  </si>
  <si>
    <r>
      <t xml:space="preserve">Rezkanje in odvoz asfaltne krovne plasti v debelini do 3 cm
</t>
    </r>
    <r>
      <rPr>
        <b/>
        <sz val="10"/>
        <color theme="1"/>
        <rFont val="Calibri"/>
        <family val="2"/>
        <charset val="238"/>
        <scheme val="minor"/>
      </rPr>
      <t>*pločnik</t>
    </r>
  </si>
  <si>
    <t>12 372</t>
  </si>
  <si>
    <r>
      <t xml:space="preserve">Rezkanje in odvoz asfaltne krovne plasti v debelini 4 do 7 cm
</t>
    </r>
    <r>
      <rPr>
        <b/>
        <sz val="10"/>
        <color theme="1"/>
        <rFont val="Calibri"/>
        <family val="2"/>
        <charset val="238"/>
        <scheme val="minor"/>
      </rPr>
      <t>*vozišče</t>
    </r>
  </si>
  <si>
    <t>12 381</t>
  </si>
  <si>
    <r>
      <t xml:space="preserve">Rezanje asfaltne plasti s talno diamantno žago, debele do 5 cm
</t>
    </r>
    <r>
      <rPr>
        <b/>
        <sz val="10"/>
        <color theme="1"/>
        <rFont val="Calibri"/>
        <family val="2"/>
        <charset val="238"/>
        <scheme val="minor"/>
      </rPr>
      <t>*pločnik</t>
    </r>
  </si>
  <si>
    <t>3.2.4 Asfaltne obrabne in zaporne plasti - površinske prevleke - Surface dressing (SD)</t>
  </si>
  <si>
    <t>32 491</t>
  </si>
  <si>
    <t xml:space="preserve">Čiščenje utrjene/odrezkane površine/podlage pred pobrizgom z bitumenskim vezivom
</t>
  </si>
  <si>
    <t>32 497</t>
  </si>
  <si>
    <t xml:space="preserve">Pobrizg s polimerno bitumensko emulzijo 0,31 do 0,50 kg/m2-na rezkanih površinah
</t>
  </si>
  <si>
    <t>32 498</t>
  </si>
  <si>
    <t>Premaz stikov z dilaplastom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</si>
</sst>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10"/>
      <color theme="6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70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2" xfId="1" applyFont="1" applyFill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0" fontId="2" fillId="0" borderId="0" xfId="0" applyFont="1" applyAlignment="1">
      <alignment horizontal="left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top"/>
    </xf>
    <xf numFmtId="2" fontId="5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vertical="top"/>
    </xf>
    <xf numFmtId="2" fontId="5" fillId="8" borderId="12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2" fontId="18" fillId="4" borderId="5" xfId="0" applyNumberFormat="1" applyFont="1" applyFill="1" applyBorder="1" applyAlignment="1">
      <alignment horizontal="center" wrapText="1"/>
    </xf>
    <xf numFmtId="2" fontId="18" fillId="4" borderId="6" xfId="0" applyNumberFormat="1" applyFont="1" applyFill="1" applyBorder="1" applyAlignment="1">
      <alignment horizontal="center" wrapText="1"/>
    </xf>
    <xf numFmtId="2" fontId="17" fillId="0" borderId="0" xfId="0" applyNumberFormat="1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2" fontId="5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2" fontId="12" fillId="3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2" fontId="5" fillId="0" borderId="0" xfId="0" applyNumberFormat="1" applyFont="1" applyFill="1" applyAlignment="1" applyProtection="1">
      <alignment vertical="top"/>
    </xf>
    <xf numFmtId="4" fontId="16" fillId="0" borderId="0" xfId="0" applyNumberFormat="1" applyFont="1" applyAlignment="1" applyProtection="1">
      <alignment horizontal="center" vertical="top" wrapText="1"/>
    </xf>
    <xf numFmtId="2" fontId="18" fillId="4" borderId="5" xfId="0" applyNumberFormat="1" applyFont="1" applyFill="1" applyBorder="1" applyAlignment="1" applyProtection="1">
      <alignment horizontal="center" wrapText="1"/>
    </xf>
    <xf numFmtId="2" fontId="18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2" fontId="17" fillId="0" borderId="11" xfId="0" applyNumberFormat="1" applyFont="1" applyBorder="1" applyAlignment="1" applyProtection="1">
      <alignment horizontal="center" wrapText="1"/>
    </xf>
    <xf numFmtId="2" fontId="17" fillId="0" borderId="0" xfId="0" applyNumberFormat="1" applyFont="1" applyAlignment="1" applyProtection="1">
      <alignment horizontal="center" wrapText="1"/>
    </xf>
    <xf numFmtId="4" fontId="11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2" fontId="5" fillId="7" borderId="0" xfId="0" applyNumberFormat="1" applyFont="1" applyFill="1" applyAlignment="1" applyProtection="1">
      <alignment vertical="top"/>
    </xf>
    <xf numFmtId="2" fontId="14" fillId="5" borderId="0" xfId="0" applyNumberFormat="1" applyFont="1" applyFill="1" applyAlignment="1" applyProtection="1">
      <alignment vertical="top"/>
    </xf>
    <xf numFmtId="2" fontId="5" fillId="10" borderId="0" xfId="0" applyNumberFormat="1" applyFont="1" applyFill="1" applyAlignment="1" applyProtection="1">
      <alignment vertical="top"/>
    </xf>
    <xf numFmtId="2" fontId="14" fillId="6" borderId="0" xfId="0" applyNumberFormat="1" applyFont="1" applyFill="1" applyAlignment="1" applyProtection="1">
      <alignment vertical="top"/>
    </xf>
    <xf numFmtId="2" fontId="13" fillId="6" borderId="0" xfId="0" applyNumberFormat="1" applyFont="1" applyFill="1" applyAlignment="1" applyProtection="1">
      <alignment vertical="top"/>
    </xf>
    <xf numFmtId="2" fontId="13" fillId="10" borderId="0" xfId="0" applyNumberFormat="1" applyFont="1" applyFill="1" applyAlignment="1" applyProtection="1">
      <alignment vertical="top"/>
    </xf>
    <xf numFmtId="2" fontId="14" fillId="12" borderId="0" xfId="0" applyNumberFormat="1" applyFont="1" applyFill="1" applyAlignment="1" applyProtection="1">
      <alignment vertical="top"/>
    </xf>
    <xf numFmtId="2" fontId="13" fillId="12" borderId="0" xfId="0" applyNumberFormat="1" applyFont="1" applyFill="1" applyAlignment="1" applyProtection="1">
      <alignment vertical="top"/>
    </xf>
    <xf numFmtId="2" fontId="5" fillId="12" borderId="12" xfId="0" applyNumberFormat="1" applyFont="1" applyFill="1" applyBorder="1" applyAlignment="1">
      <alignment vertical="top"/>
    </xf>
    <xf numFmtId="2" fontId="13" fillId="6" borderId="12" xfId="0" applyNumberFormat="1" applyFont="1" applyFill="1" applyBorder="1" applyAlignment="1">
      <alignment vertical="top"/>
    </xf>
    <xf numFmtId="2" fontId="13" fillId="12" borderId="12" xfId="0" applyNumberFormat="1" applyFont="1" applyFill="1" applyBorder="1" applyAlignment="1">
      <alignment vertical="top"/>
    </xf>
    <xf numFmtId="4" fontId="17" fillId="0" borderId="0" xfId="0" applyNumberFormat="1" applyFont="1" applyAlignment="1" applyProtection="1">
      <alignment horizontal="center" vertical="top" wrapText="1"/>
    </xf>
    <xf numFmtId="0" fontId="20" fillId="0" borderId="3" xfId="0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0" fontId="20" fillId="0" borderId="0" xfId="0" applyFont="1"/>
    <xf numFmtId="0" fontId="0" fillId="0" borderId="0" xfId="0" applyFill="1"/>
    <xf numFmtId="0" fontId="7" fillId="0" borderId="0" xfId="0" applyFont="1" applyFill="1"/>
    <xf numFmtId="0" fontId="0" fillId="0" borderId="4" xfId="0" applyFill="1" applyBorder="1"/>
    <xf numFmtId="0" fontId="0" fillId="0" borderId="5" xfId="0" applyFill="1" applyBorder="1"/>
    <xf numFmtId="164" fontId="0" fillId="0" borderId="6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8" fillId="0" borderId="4" xfId="0" applyFont="1" applyFill="1" applyBorder="1"/>
    <xf numFmtId="164" fontId="8" fillId="0" borderId="6" xfId="0" applyNumberFormat="1" applyFont="1" applyFill="1" applyBorder="1"/>
    <xf numFmtId="2" fontId="10" fillId="0" borderId="7" xfId="0" applyNumberFormat="1" applyFont="1" applyFill="1" applyBorder="1" applyAlignment="1">
      <alignment horizontal="center"/>
    </xf>
    <xf numFmtId="4" fontId="20" fillId="0" borderId="3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5" fillId="3" borderId="1" xfId="1" applyNumberFormat="1" applyFont="1" applyFill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 applyProtection="1">
      <alignment horizontal="center" vertical="top" wrapText="1"/>
    </xf>
    <xf numFmtId="0" fontId="0" fillId="0" borderId="0" xfId="0" applyFill="1" applyAlignment="1"/>
    <xf numFmtId="2" fontId="5" fillId="0" borderId="0" xfId="0" applyNumberFormat="1" applyFont="1" applyBorder="1" applyAlignment="1">
      <alignment vertical="top"/>
    </xf>
    <xf numFmtId="49" fontId="6" fillId="0" borderId="0" xfId="0" applyNumberFormat="1" applyFont="1" applyFill="1" applyBorder="1" applyAlignment="1">
      <alignment horizontal="left" wrapText="1"/>
    </xf>
    <xf numFmtId="2" fontId="18" fillId="0" borderId="0" xfId="0" applyNumberFormat="1" applyFont="1" applyFill="1" applyBorder="1" applyAlignment="1">
      <alignment horizontal="center" wrapText="1"/>
    </xf>
    <xf numFmtId="4" fontId="20" fillId="0" borderId="3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left" wrapText="1"/>
    </xf>
    <xf numFmtId="0" fontId="22" fillId="0" borderId="0" xfId="0" applyFont="1" applyFill="1" applyAlignment="1"/>
    <xf numFmtId="0" fontId="22" fillId="0" borderId="0" xfId="0" applyFont="1" applyFill="1" applyAlignment="1">
      <alignment horizontal="center" wrapText="1"/>
    </xf>
    <xf numFmtId="49" fontId="4" fillId="0" borderId="0" xfId="0" applyNumberFormat="1" applyFont="1" applyAlignment="1" applyProtection="1">
      <alignment horizontal="left" vertical="top" wrapText="1"/>
    </xf>
    <xf numFmtId="49" fontId="5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  <protection locked="0"/>
    </xf>
    <xf numFmtId="4" fontId="20" fillId="0" borderId="3" xfId="0" applyNumberFormat="1" applyFont="1" applyBorder="1" applyAlignment="1" applyProtection="1">
      <alignment horizontal="center" vertical="top" wrapText="1"/>
      <protection locked="0"/>
    </xf>
    <xf numFmtId="2" fontId="19" fillId="10" borderId="0" xfId="0" applyNumberFormat="1" applyFont="1" applyFill="1" applyAlignment="1" applyProtection="1">
      <alignment vertical="top"/>
    </xf>
    <xf numFmtId="2" fontId="19" fillId="6" borderId="0" xfId="0" applyNumberFormat="1" applyFont="1" applyFill="1" applyAlignment="1" applyProtection="1">
      <alignment vertical="top"/>
    </xf>
    <xf numFmtId="0" fontId="20" fillId="0" borderId="3" xfId="0" applyFont="1" applyBorder="1" applyAlignment="1" applyProtection="1">
      <alignment horizontal="left" vertical="top" wrapText="1"/>
    </xf>
    <xf numFmtId="2" fontId="5" fillId="8" borderId="0" xfId="0" applyNumberFormat="1" applyFont="1" applyFill="1" applyAlignment="1" applyProtection="1">
      <alignment vertical="top"/>
    </xf>
    <xf numFmtId="49" fontId="2" fillId="0" borderId="0" xfId="0" applyNumberFormat="1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0" fillId="0" borderId="0" xfId="0" applyFont="1" applyBorder="1" applyAlignment="1" applyProtection="1">
      <alignment horizontal="left" vertical="top" wrapText="1"/>
    </xf>
    <xf numFmtId="4" fontId="2" fillId="0" borderId="0" xfId="0" applyNumberFormat="1" applyFont="1" applyBorder="1" applyAlignment="1" applyProtection="1">
      <alignment horizontal="center" vertical="top" wrapText="1"/>
    </xf>
    <xf numFmtId="2" fontId="5" fillId="5" borderId="0" xfId="0" applyNumberFormat="1" applyFont="1" applyFill="1" applyAlignment="1" applyProtection="1">
      <alignment vertical="top"/>
    </xf>
    <xf numFmtId="49" fontId="6" fillId="0" borderId="0" xfId="0" applyNumberFormat="1" applyFont="1" applyFill="1" applyBorder="1" applyAlignment="1" applyProtection="1">
      <alignment horizontal="left" wrapText="1"/>
    </xf>
    <xf numFmtId="2" fontId="18" fillId="0" borderId="0" xfId="0" applyNumberFormat="1" applyFont="1" applyFill="1" applyBorder="1" applyAlignment="1" applyProtection="1">
      <alignment horizontal="center" wrapText="1"/>
    </xf>
    <xf numFmtId="2" fontId="5" fillId="12" borderId="0" xfId="0" applyNumberFormat="1" applyFont="1" applyFill="1" applyAlignment="1" applyProtection="1">
      <alignment vertical="top"/>
    </xf>
    <xf numFmtId="2" fontId="5" fillId="12" borderId="0" xfId="0" applyNumberFormat="1" applyFont="1" applyFill="1" applyAlignment="1" applyProtection="1">
      <alignment vertical="top" wrapText="1"/>
    </xf>
    <xf numFmtId="0" fontId="2" fillId="0" borderId="0" xfId="0" applyFont="1" applyBorder="1" applyAlignment="1" applyProtection="1">
      <alignment horizontal="left" vertical="top" wrapText="1"/>
    </xf>
    <xf numFmtId="2" fontId="17" fillId="0" borderId="0" xfId="0" applyNumberFormat="1" applyFont="1" applyAlignment="1" applyProtection="1">
      <alignment horizontal="center" vertical="top" wrapText="1"/>
    </xf>
    <xf numFmtId="0" fontId="20" fillId="0" borderId="0" xfId="0" applyFont="1" applyAlignment="1" applyProtection="1">
      <alignment wrapText="1"/>
    </xf>
    <xf numFmtId="49" fontId="20" fillId="0" borderId="3" xfId="0" applyNumberFormat="1" applyFont="1" applyBorder="1" applyAlignment="1" applyProtection="1">
      <alignment vertical="top" wrapText="1"/>
    </xf>
    <xf numFmtId="0" fontId="20" fillId="0" borderId="3" xfId="0" applyFont="1" applyBorder="1" applyAlignment="1" applyProtection="1">
      <alignment horizontal="center" vertical="top" wrapText="1"/>
    </xf>
    <xf numFmtId="0" fontId="20" fillId="0" borderId="0" xfId="0" applyFont="1" applyProtection="1"/>
    <xf numFmtId="2" fontId="13" fillId="8" borderId="0" xfId="0" applyNumberFormat="1" applyFont="1" applyFill="1" applyAlignment="1" applyProtection="1">
      <alignment vertical="top"/>
    </xf>
    <xf numFmtId="2" fontId="13" fillId="9" borderId="0" xfId="0" applyNumberFormat="1" applyFont="1" applyFill="1" applyAlignment="1" applyProtection="1">
      <alignment vertical="top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Fill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 wrapText="1"/>
    </xf>
    <xf numFmtId="4" fontId="16" fillId="0" borderId="0" xfId="0" applyNumberFormat="1" applyFont="1" applyFill="1" applyAlignment="1" applyProtection="1">
      <alignment horizontal="center" vertical="top" wrapText="1"/>
    </xf>
    <xf numFmtId="2" fontId="17" fillId="0" borderId="0" xfId="0" applyNumberFormat="1" applyFont="1" applyFill="1" applyAlignment="1" applyProtection="1">
      <alignment horizontal="center" wrapText="1"/>
    </xf>
    <xf numFmtId="2" fontId="5" fillId="11" borderId="0" xfId="0" applyNumberFormat="1" applyFont="1" applyFill="1" applyAlignment="1" applyProtection="1">
      <alignment vertical="top"/>
    </xf>
    <xf numFmtId="4" fontId="20" fillId="0" borderId="0" xfId="0" applyNumberFormat="1" applyFont="1" applyBorder="1" applyAlignment="1" applyProtection="1">
      <alignment horizontal="center" vertical="top" wrapText="1"/>
    </xf>
    <xf numFmtId="2" fontId="5" fillId="6" borderId="0" xfId="0" applyNumberFormat="1" applyFont="1" applyFill="1" applyAlignment="1" applyProtection="1">
      <alignment vertical="top"/>
    </xf>
    <xf numFmtId="2" fontId="2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2" fillId="0" borderId="0" xfId="0" applyNumberFormat="1" applyFont="1" applyFill="1" applyAlignment="1" applyProtection="1">
      <alignment vertical="top"/>
    </xf>
    <xf numFmtId="2" fontId="16" fillId="0" borderId="0" xfId="0" applyNumberFormat="1" applyFont="1" applyAlignment="1" applyProtection="1">
      <alignment horizontal="center" vertical="top" wrapText="1"/>
    </xf>
    <xf numFmtId="0" fontId="9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22" fillId="0" borderId="0" xfId="0" applyFont="1" applyFill="1" applyAlignment="1">
      <alignment horizontal="center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5" fillId="0" borderId="0" xfId="0" applyNumberFormat="1" applyFont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left" wrapText="1"/>
    </xf>
    <xf numFmtId="49" fontId="5" fillId="0" borderId="0" xfId="0" applyNumberFormat="1" applyFont="1" applyFill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9" fontId="21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1" xr16:uid="{00000000-0016-0000-01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2" xr16:uid="{00000000-0016-0000-02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6" xr16:uid="{00000000-0016-0000-03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3" xr16:uid="{00000000-0016-0000-0400-000003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7" xr16:uid="{00000000-0016-0000-0500-000004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4" xr16:uid="{00000000-0016-0000-0600-000005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5" xr16:uid="{00000000-0016-0000-0700-000006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C00000"/>
  </sheetPr>
  <dimension ref="B9:I48"/>
  <sheetViews>
    <sheetView view="pageBreakPreview" zoomScale="85" zoomScaleNormal="85" zoomScaleSheetLayoutView="85" zoomScalePageLayoutView="120" workbookViewId="0"/>
  </sheetViews>
  <sheetFormatPr defaultRowHeight="15" x14ac:dyDescent="0.25"/>
  <cols>
    <col min="1" max="1" width="2.85546875" style="86" customWidth="1"/>
    <col min="2" max="2" width="10.42578125" style="86" customWidth="1"/>
    <col min="3" max="4" width="9.140625" style="86"/>
    <col min="5" max="5" width="8.28515625" style="86" customWidth="1"/>
    <col min="6" max="6" width="9.5703125" style="86" customWidth="1"/>
    <col min="7" max="7" width="3.28515625" style="86" customWidth="1"/>
    <col min="8" max="8" width="19.85546875" style="86" customWidth="1"/>
    <col min="9" max="9" width="7.28515625" style="86" customWidth="1"/>
    <col min="10" max="10" width="12.7109375" style="86" customWidth="1"/>
    <col min="11" max="262" width="9.140625" style="86"/>
    <col min="263" max="263" width="7.42578125" style="86" customWidth="1"/>
    <col min="264" max="264" width="20.42578125" style="86" customWidth="1"/>
    <col min="265" max="265" width="17.140625" style="86" customWidth="1"/>
    <col min="266" max="266" width="12.7109375" style="86" customWidth="1"/>
    <col min="267" max="518" width="9.140625" style="86"/>
    <col min="519" max="519" width="7.42578125" style="86" customWidth="1"/>
    <col min="520" max="520" width="20.42578125" style="86" customWidth="1"/>
    <col min="521" max="521" width="17.140625" style="86" customWidth="1"/>
    <col min="522" max="522" width="12.7109375" style="86" customWidth="1"/>
    <col min="523" max="774" width="9.140625" style="86"/>
    <col min="775" max="775" width="7.42578125" style="86" customWidth="1"/>
    <col min="776" max="776" width="20.42578125" style="86" customWidth="1"/>
    <col min="777" max="777" width="17.140625" style="86" customWidth="1"/>
    <col min="778" max="778" width="12.7109375" style="86" customWidth="1"/>
    <col min="779" max="1030" width="9.140625" style="86"/>
    <col min="1031" max="1031" width="7.42578125" style="86" customWidth="1"/>
    <col min="1032" max="1032" width="20.42578125" style="86" customWidth="1"/>
    <col min="1033" max="1033" width="17.140625" style="86" customWidth="1"/>
    <col min="1034" max="1034" width="12.7109375" style="86" customWidth="1"/>
    <col min="1035" max="1286" width="9.140625" style="86"/>
    <col min="1287" max="1287" width="7.42578125" style="86" customWidth="1"/>
    <col min="1288" max="1288" width="20.42578125" style="86" customWidth="1"/>
    <col min="1289" max="1289" width="17.140625" style="86" customWidth="1"/>
    <col min="1290" max="1290" width="12.7109375" style="86" customWidth="1"/>
    <col min="1291" max="1542" width="9.140625" style="86"/>
    <col min="1543" max="1543" width="7.42578125" style="86" customWidth="1"/>
    <col min="1544" max="1544" width="20.42578125" style="86" customWidth="1"/>
    <col min="1545" max="1545" width="17.140625" style="86" customWidth="1"/>
    <col min="1546" max="1546" width="12.7109375" style="86" customWidth="1"/>
    <col min="1547" max="1798" width="9.140625" style="86"/>
    <col min="1799" max="1799" width="7.42578125" style="86" customWidth="1"/>
    <col min="1800" max="1800" width="20.42578125" style="86" customWidth="1"/>
    <col min="1801" max="1801" width="17.140625" style="86" customWidth="1"/>
    <col min="1802" max="1802" width="12.7109375" style="86" customWidth="1"/>
    <col min="1803" max="2054" width="9.140625" style="86"/>
    <col min="2055" max="2055" width="7.42578125" style="86" customWidth="1"/>
    <col min="2056" max="2056" width="20.42578125" style="86" customWidth="1"/>
    <col min="2057" max="2057" width="17.140625" style="86" customWidth="1"/>
    <col min="2058" max="2058" width="12.7109375" style="86" customWidth="1"/>
    <col min="2059" max="2310" width="9.140625" style="86"/>
    <col min="2311" max="2311" width="7.42578125" style="86" customWidth="1"/>
    <col min="2312" max="2312" width="20.42578125" style="86" customWidth="1"/>
    <col min="2313" max="2313" width="17.140625" style="86" customWidth="1"/>
    <col min="2314" max="2314" width="12.7109375" style="86" customWidth="1"/>
    <col min="2315" max="2566" width="9.140625" style="86"/>
    <col min="2567" max="2567" width="7.42578125" style="86" customWidth="1"/>
    <col min="2568" max="2568" width="20.42578125" style="86" customWidth="1"/>
    <col min="2569" max="2569" width="17.140625" style="86" customWidth="1"/>
    <col min="2570" max="2570" width="12.7109375" style="86" customWidth="1"/>
    <col min="2571" max="2822" width="9.140625" style="86"/>
    <col min="2823" max="2823" width="7.42578125" style="86" customWidth="1"/>
    <col min="2824" max="2824" width="20.42578125" style="86" customWidth="1"/>
    <col min="2825" max="2825" width="17.140625" style="86" customWidth="1"/>
    <col min="2826" max="2826" width="12.7109375" style="86" customWidth="1"/>
    <col min="2827" max="3078" width="9.140625" style="86"/>
    <col min="3079" max="3079" width="7.42578125" style="86" customWidth="1"/>
    <col min="3080" max="3080" width="20.42578125" style="86" customWidth="1"/>
    <col min="3081" max="3081" width="17.140625" style="86" customWidth="1"/>
    <col min="3082" max="3082" width="12.7109375" style="86" customWidth="1"/>
    <col min="3083" max="3334" width="9.140625" style="86"/>
    <col min="3335" max="3335" width="7.42578125" style="86" customWidth="1"/>
    <col min="3336" max="3336" width="20.42578125" style="86" customWidth="1"/>
    <col min="3337" max="3337" width="17.140625" style="86" customWidth="1"/>
    <col min="3338" max="3338" width="12.7109375" style="86" customWidth="1"/>
    <col min="3339" max="3590" width="9.140625" style="86"/>
    <col min="3591" max="3591" width="7.42578125" style="86" customWidth="1"/>
    <col min="3592" max="3592" width="20.42578125" style="86" customWidth="1"/>
    <col min="3593" max="3593" width="17.140625" style="86" customWidth="1"/>
    <col min="3594" max="3594" width="12.7109375" style="86" customWidth="1"/>
    <col min="3595" max="3846" width="9.140625" style="86"/>
    <col min="3847" max="3847" width="7.42578125" style="86" customWidth="1"/>
    <col min="3848" max="3848" width="20.42578125" style="86" customWidth="1"/>
    <col min="3849" max="3849" width="17.140625" style="86" customWidth="1"/>
    <col min="3850" max="3850" width="12.7109375" style="86" customWidth="1"/>
    <col min="3851" max="4102" width="9.140625" style="86"/>
    <col min="4103" max="4103" width="7.42578125" style="86" customWidth="1"/>
    <col min="4104" max="4104" width="20.42578125" style="86" customWidth="1"/>
    <col min="4105" max="4105" width="17.140625" style="86" customWidth="1"/>
    <col min="4106" max="4106" width="12.7109375" style="86" customWidth="1"/>
    <col min="4107" max="4358" width="9.140625" style="86"/>
    <col min="4359" max="4359" width="7.42578125" style="86" customWidth="1"/>
    <col min="4360" max="4360" width="20.42578125" style="86" customWidth="1"/>
    <col min="4361" max="4361" width="17.140625" style="86" customWidth="1"/>
    <col min="4362" max="4362" width="12.7109375" style="86" customWidth="1"/>
    <col min="4363" max="4614" width="9.140625" style="86"/>
    <col min="4615" max="4615" width="7.42578125" style="86" customWidth="1"/>
    <col min="4616" max="4616" width="20.42578125" style="86" customWidth="1"/>
    <col min="4617" max="4617" width="17.140625" style="86" customWidth="1"/>
    <col min="4618" max="4618" width="12.7109375" style="86" customWidth="1"/>
    <col min="4619" max="4870" width="9.140625" style="86"/>
    <col min="4871" max="4871" width="7.42578125" style="86" customWidth="1"/>
    <col min="4872" max="4872" width="20.42578125" style="86" customWidth="1"/>
    <col min="4873" max="4873" width="17.140625" style="86" customWidth="1"/>
    <col min="4874" max="4874" width="12.7109375" style="86" customWidth="1"/>
    <col min="4875" max="5126" width="9.140625" style="86"/>
    <col min="5127" max="5127" width="7.42578125" style="86" customWidth="1"/>
    <col min="5128" max="5128" width="20.42578125" style="86" customWidth="1"/>
    <col min="5129" max="5129" width="17.140625" style="86" customWidth="1"/>
    <col min="5130" max="5130" width="12.7109375" style="86" customWidth="1"/>
    <col min="5131" max="5382" width="9.140625" style="86"/>
    <col min="5383" max="5383" width="7.42578125" style="86" customWidth="1"/>
    <col min="5384" max="5384" width="20.42578125" style="86" customWidth="1"/>
    <col min="5385" max="5385" width="17.140625" style="86" customWidth="1"/>
    <col min="5386" max="5386" width="12.7109375" style="86" customWidth="1"/>
    <col min="5387" max="5638" width="9.140625" style="86"/>
    <col min="5639" max="5639" width="7.42578125" style="86" customWidth="1"/>
    <col min="5640" max="5640" width="20.42578125" style="86" customWidth="1"/>
    <col min="5641" max="5641" width="17.140625" style="86" customWidth="1"/>
    <col min="5642" max="5642" width="12.7109375" style="86" customWidth="1"/>
    <col min="5643" max="5894" width="9.140625" style="86"/>
    <col min="5895" max="5895" width="7.42578125" style="86" customWidth="1"/>
    <col min="5896" max="5896" width="20.42578125" style="86" customWidth="1"/>
    <col min="5897" max="5897" width="17.140625" style="86" customWidth="1"/>
    <col min="5898" max="5898" width="12.7109375" style="86" customWidth="1"/>
    <col min="5899" max="6150" width="9.140625" style="86"/>
    <col min="6151" max="6151" width="7.42578125" style="86" customWidth="1"/>
    <col min="6152" max="6152" width="20.42578125" style="86" customWidth="1"/>
    <col min="6153" max="6153" width="17.140625" style="86" customWidth="1"/>
    <col min="6154" max="6154" width="12.7109375" style="86" customWidth="1"/>
    <col min="6155" max="6406" width="9.140625" style="86"/>
    <col min="6407" max="6407" width="7.42578125" style="86" customWidth="1"/>
    <col min="6408" max="6408" width="20.42578125" style="86" customWidth="1"/>
    <col min="6409" max="6409" width="17.140625" style="86" customWidth="1"/>
    <col min="6410" max="6410" width="12.7109375" style="86" customWidth="1"/>
    <col min="6411" max="6662" width="9.140625" style="86"/>
    <col min="6663" max="6663" width="7.42578125" style="86" customWidth="1"/>
    <col min="6664" max="6664" width="20.42578125" style="86" customWidth="1"/>
    <col min="6665" max="6665" width="17.140625" style="86" customWidth="1"/>
    <col min="6666" max="6666" width="12.7109375" style="86" customWidth="1"/>
    <col min="6667" max="6918" width="9.140625" style="86"/>
    <col min="6919" max="6919" width="7.42578125" style="86" customWidth="1"/>
    <col min="6920" max="6920" width="20.42578125" style="86" customWidth="1"/>
    <col min="6921" max="6921" width="17.140625" style="86" customWidth="1"/>
    <col min="6922" max="6922" width="12.7109375" style="86" customWidth="1"/>
    <col min="6923" max="7174" width="9.140625" style="86"/>
    <col min="7175" max="7175" width="7.42578125" style="86" customWidth="1"/>
    <col min="7176" max="7176" width="20.42578125" style="86" customWidth="1"/>
    <col min="7177" max="7177" width="17.140625" style="86" customWidth="1"/>
    <col min="7178" max="7178" width="12.7109375" style="86" customWidth="1"/>
    <col min="7179" max="7430" width="9.140625" style="86"/>
    <col min="7431" max="7431" width="7.42578125" style="86" customWidth="1"/>
    <col min="7432" max="7432" width="20.42578125" style="86" customWidth="1"/>
    <col min="7433" max="7433" width="17.140625" style="86" customWidth="1"/>
    <col min="7434" max="7434" width="12.7109375" style="86" customWidth="1"/>
    <col min="7435" max="7686" width="9.140625" style="86"/>
    <col min="7687" max="7687" width="7.42578125" style="86" customWidth="1"/>
    <col min="7688" max="7688" width="20.42578125" style="86" customWidth="1"/>
    <col min="7689" max="7689" width="17.140625" style="86" customWidth="1"/>
    <col min="7690" max="7690" width="12.7109375" style="86" customWidth="1"/>
    <col min="7691" max="7942" width="9.140625" style="86"/>
    <col min="7943" max="7943" width="7.42578125" style="86" customWidth="1"/>
    <col min="7944" max="7944" width="20.42578125" style="86" customWidth="1"/>
    <col min="7945" max="7945" width="17.140625" style="86" customWidth="1"/>
    <col min="7946" max="7946" width="12.7109375" style="86" customWidth="1"/>
    <col min="7947" max="8198" width="9.140625" style="86"/>
    <col min="8199" max="8199" width="7.42578125" style="86" customWidth="1"/>
    <col min="8200" max="8200" width="20.42578125" style="86" customWidth="1"/>
    <col min="8201" max="8201" width="17.140625" style="86" customWidth="1"/>
    <col min="8202" max="8202" width="12.7109375" style="86" customWidth="1"/>
    <col min="8203" max="8454" width="9.140625" style="86"/>
    <col min="8455" max="8455" width="7.42578125" style="86" customWidth="1"/>
    <col min="8456" max="8456" width="20.42578125" style="86" customWidth="1"/>
    <col min="8457" max="8457" width="17.140625" style="86" customWidth="1"/>
    <col min="8458" max="8458" width="12.7109375" style="86" customWidth="1"/>
    <col min="8459" max="8710" width="9.140625" style="86"/>
    <col min="8711" max="8711" width="7.42578125" style="86" customWidth="1"/>
    <col min="8712" max="8712" width="20.42578125" style="86" customWidth="1"/>
    <col min="8713" max="8713" width="17.140625" style="86" customWidth="1"/>
    <col min="8714" max="8714" width="12.7109375" style="86" customWidth="1"/>
    <col min="8715" max="8966" width="9.140625" style="86"/>
    <col min="8967" max="8967" width="7.42578125" style="86" customWidth="1"/>
    <col min="8968" max="8968" width="20.42578125" style="86" customWidth="1"/>
    <col min="8969" max="8969" width="17.140625" style="86" customWidth="1"/>
    <col min="8970" max="8970" width="12.7109375" style="86" customWidth="1"/>
    <col min="8971" max="9222" width="9.140625" style="86"/>
    <col min="9223" max="9223" width="7.42578125" style="86" customWidth="1"/>
    <col min="9224" max="9224" width="20.42578125" style="86" customWidth="1"/>
    <col min="9225" max="9225" width="17.140625" style="86" customWidth="1"/>
    <col min="9226" max="9226" width="12.7109375" style="86" customWidth="1"/>
    <col min="9227" max="9478" width="9.140625" style="86"/>
    <col min="9479" max="9479" width="7.42578125" style="86" customWidth="1"/>
    <col min="9480" max="9480" width="20.42578125" style="86" customWidth="1"/>
    <col min="9481" max="9481" width="17.140625" style="86" customWidth="1"/>
    <col min="9482" max="9482" width="12.7109375" style="86" customWidth="1"/>
    <col min="9483" max="9734" width="9.140625" style="86"/>
    <col min="9735" max="9735" width="7.42578125" style="86" customWidth="1"/>
    <col min="9736" max="9736" width="20.42578125" style="86" customWidth="1"/>
    <col min="9737" max="9737" width="17.140625" style="86" customWidth="1"/>
    <col min="9738" max="9738" width="12.7109375" style="86" customWidth="1"/>
    <col min="9739" max="9990" width="9.140625" style="86"/>
    <col min="9991" max="9991" width="7.42578125" style="86" customWidth="1"/>
    <col min="9992" max="9992" width="20.42578125" style="86" customWidth="1"/>
    <col min="9993" max="9993" width="17.140625" style="86" customWidth="1"/>
    <col min="9994" max="9994" width="12.7109375" style="86" customWidth="1"/>
    <col min="9995" max="10246" width="9.140625" style="86"/>
    <col min="10247" max="10247" width="7.42578125" style="86" customWidth="1"/>
    <col min="10248" max="10248" width="20.42578125" style="86" customWidth="1"/>
    <col min="10249" max="10249" width="17.140625" style="86" customWidth="1"/>
    <col min="10250" max="10250" width="12.7109375" style="86" customWidth="1"/>
    <col min="10251" max="10502" width="9.140625" style="86"/>
    <col min="10503" max="10503" width="7.42578125" style="86" customWidth="1"/>
    <col min="10504" max="10504" width="20.42578125" style="86" customWidth="1"/>
    <col min="10505" max="10505" width="17.140625" style="86" customWidth="1"/>
    <col min="10506" max="10506" width="12.7109375" style="86" customWidth="1"/>
    <col min="10507" max="10758" width="9.140625" style="86"/>
    <col min="10759" max="10759" width="7.42578125" style="86" customWidth="1"/>
    <col min="10760" max="10760" width="20.42578125" style="86" customWidth="1"/>
    <col min="10761" max="10761" width="17.140625" style="86" customWidth="1"/>
    <col min="10762" max="10762" width="12.7109375" style="86" customWidth="1"/>
    <col min="10763" max="11014" width="9.140625" style="86"/>
    <col min="11015" max="11015" width="7.42578125" style="86" customWidth="1"/>
    <col min="11016" max="11016" width="20.42578125" style="86" customWidth="1"/>
    <col min="11017" max="11017" width="17.140625" style="86" customWidth="1"/>
    <col min="11018" max="11018" width="12.7109375" style="86" customWidth="1"/>
    <col min="11019" max="11270" width="9.140625" style="86"/>
    <col min="11271" max="11271" width="7.42578125" style="86" customWidth="1"/>
    <col min="11272" max="11272" width="20.42578125" style="86" customWidth="1"/>
    <col min="11273" max="11273" width="17.140625" style="86" customWidth="1"/>
    <col min="11274" max="11274" width="12.7109375" style="86" customWidth="1"/>
    <col min="11275" max="11526" width="9.140625" style="86"/>
    <col min="11527" max="11527" width="7.42578125" style="86" customWidth="1"/>
    <col min="11528" max="11528" width="20.42578125" style="86" customWidth="1"/>
    <col min="11529" max="11529" width="17.140625" style="86" customWidth="1"/>
    <col min="11530" max="11530" width="12.7109375" style="86" customWidth="1"/>
    <col min="11531" max="11782" width="9.140625" style="86"/>
    <col min="11783" max="11783" width="7.42578125" style="86" customWidth="1"/>
    <col min="11784" max="11784" width="20.42578125" style="86" customWidth="1"/>
    <col min="11785" max="11785" width="17.140625" style="86" customWidth="1"/>
    <col min="11786" max="11786" width="12.7109375" style="86" customWidth="1"/>
    <col min="11787" max="12038" width="9.140625" style="86"/>
    <col min="12039" max="12039" width="7.42578125" style="86" customWidth="1"/>
    <col min="12040" max="12040" width="20.42578125" style="86" customWidth="1"/>
    <col min="12041" max="12041" width="17.140625" style="86" customWidth="1"/>
    <col min="12042" max="12042" width="12.7109375" style="86" customWidth="1"/>
    <col min="12043" max="12294" width="9.140625" style="86"/>
    <col min="12295" max="12295" width="7.42578125" style="86" customWidth="1"/>
    <col min="12296" max="12296" width="20.42578125" style="86" customWidth="1"/>
    <col min="12297" max="12297" width="17.140625" style="86" customWidth="1"/>
    <col min="12298" max="12298" width="12.7109375" style="86" customWidth="1"/>
    <col min="12299" max="12550" width="9.140625" style="86"/>
    <col min="12551" max="12551" width="7.42578125" style="86" customWidth="1"/>
    <col min="12552" max="12552" width="20.42578125" style="86" customWidth="1"/>
    <col min="12553" max="12553" width="17.140625" style="86" customWidth="1"/>
    <col min="12554" max="12554" width="12.7109375" style="86" customWidth="1"/>
    <col min="12555" max="12806" width="9.140625" style="86"/>
    <col min="12807" max="12807" width="7.42578125" style="86" customWidth="1"/>
    <col min="12808" max="12808" width="20.42578125" style="86" customWidth="1"/>
    <col min="12809" max="12809" width="17.140625" style="86" customWidth="1"/>
    <col min="12810" max="12810" width="12.7109375" style="86" customWidth="1"/>
    <col min="12811" max="13062" width="9.140625" style="86"/>
    <col min="13063" max="13063" width="7.42578125" style="86" customWidth="1"/>
    <col min="13064" max="13064" width="20.42578125" style="86" customWidth="1"/>
    <col min="13065" max="13065" width="17.140625" style="86" customWidth="1"/>
    <col min="13066" max="13066" width="12.7109375" style="86" customWidth="1"/>
    <col min="13067" max="13318" width="9.140625" style="86"/>
    <col min="13319" max="13319" width="7.42578125" style="86" customWidth="1"/>
    <col min="13320" max="13320" width="20.42578125" style="86" customWidth="1"/>
    <col min="13321" max="13321" width="17.140625" style="86" customWidth="1"/>
    <col min="13322" max="13322" width="12.7109375" style="86" customWidth="1"/>
    <col min="13323" max="13574" width="9.140625" style="86"/>
    <col min="13575" max="13575" width="7.42578125" style="86" customWidth="1"/>
    <col min="13576" max="13576" width="20.42578125" style="86" customWidth="1"/>
    <col min="13577" max="13577" width="17.140625" style="86" customWidth="1"/>
    <col min="13578" max="13578" width="12.7109375" style="86" customWidth="1"/>
    <col min="13579" max="13830" width="9.140625" style="86"/>
    <col min="13831" max="13831" width="7.42578125" style="86" customWidth="1"/>
    <col min="13832" max="13832" width="20.42578125" style="86" customWidth="1"/>
    <col min="13833" max="13833" width="17.140625" style="86" customWidth="1"/>
    <col min="13834" max="13834" width="12.7109375" style="86" customWidth="1"/>
    <col min="13835" max="14086" width="9.140625" style="86"/>
    <col min="14087" max="14087" width="7.42578125" style="86" customWidth="1"/>
    <col min="14088" max="14088" width="20.42578125" style="86" customWidth="1"/>
    <col min="14089" max="14089" width="17.140625" style="86" customWidth="1"/>
    <col min="14090" max="14090" width="12.7109375" style="86" customWidth="1"/>
    <col min="14091" max="14342" width="9.140625" style="86"/>
    <col min="14343" max="14343" width="7.42578125" style="86" customWidth="1"/>
    <col min="14344" max="14344" width="20.42578125" style="86" customWidth="1"/>
    <col min="14345" max="14345" width="17.140625" style="86" customWidth="1"/>
    <col min="14346" max="14346" width="12.7109375" style="86" customWidth="1"/>
    <col min="14347" max="14598" width="9.140625" style="86"/>
    <col min="14599" max="14599" width="7.42578125" style="86" customWidth="1"/>
    <col min="14600" max="14600" width="20.42578125" style="86" customWidth="1"/>
    <col min="14601" max="14601" width="17.140625" style="86" customWidth="1"/>
    <col min="14602" max="14602" width="12.7109375" style="86" customWidth="1"/>
    <col min="14603" max="14854" width="9.140625" style="86"/>
    <col min="14855" max="14855" width="7.42578125" style="86" customWidth="1"/>
    <col min="14856" max="14856" width="20.42578125" style="86" customWidth="1"/>
    <col min="14857" max="14857" width="17.140625" style="86" customWidth="1"/>
    <col min="14858" max="14858" width="12.7109375" style="86" customWidth="1"/>
    <col min="14859" max="15110" width="9.140625" style="86"/>
    <col min="15111" max="15111" width="7.42578125" style="86" customWidth="1"/>
    <col min="15112" max="15112" width="20.42578125" style="86" customWidth="1"/>
    <col min="15113" max="15113" width="17.140625" style="86" customWidth="1"/>
    <col min="15114" max="15114" width="12.7109375" style="86" customWidth="1"/>
    <col min="15115" max="15366" width="9.140625" style="86"/>
    <col min="15367" max="15367" width="7.42578125" style="86" customWidth="1"/>
    <col min="15368" max="15368" width="20.42578125" style="86" customWidth="1"/>
    <col min="15369" max="15369" width="17.140625" style="86" customWidth="1"/>
    <col min="15370" max="15370" width="12.7109375" style="86" customWidth="1"/>
    <col min="15371" max="15622" width="9.140625" style="86"/>
    <col min="15623" max="15623" width="7.42578125" style="86" customWidth="1"/>
    <col min="15624" max="15624" width="20.42578125" style="86" customWidth="1"/>
    <col min="15625" max="15625" width="17.140625" style="86" customWidth="1"/>
    <col min="15626" max="15626" width="12.7109375" style="86" customWidth="1"/>
    <col min="15627" max="15878" width="9.140625" style="86"/>
    <col min="15879" max="15879" width="7.42578125" style="86" customWidth="1"/>
    <col min="15880" max="15880" width="20.42578125" style="86" customWidth="1"/>
    <col min="15881" max="15881" width="17.140625" style="86" customWidth="1"/>
    <col min="15882" max="15882" width="12.7109375" style="86" customWidth="1"/>
    <col min="15883" max="16134" width="9.140625" style="86"/>
    <col min="16135" max="16135" width="7.42578125" style="86" customWidth="1"/>
    <col min="16136" max="16136" width="20.42578125" style="86" customWidth="1"/>
    <col min="16137" max="16137" width="17.140625" style="86" customWidth="1"/>
    <col min="16138" max="16138" width="12.7109375" style="86" customWidth="1"/>
    <col min="16139" max="16384" width="9.140625" style="86"/>
  </cols>
  <sheetData>
    <row r="9" spans="3:9" x14ac:dyDescent="0.25">
      <c r="C9" s="86" t="s">
        <v>32</v>
      </c>
      <c r="E9" s="154" t="s">
        <v>136</v>
      </c>
      <c r="F9" s="154"/>
      <c r="G9" s="154"/>
      <c r="H9" s="154"/>
    </row>
    <row r="11" spans="3:9" ht="15" customHeight="1" x14ac:dyDescent="0.25">
      <c r="C11" s="86" t="s">
        <v>33</v>
      </c>
      <c r="D11" s="155" t="s">
        <v>129</v>
      </c>
      <c r="E11" s="155"/>
      <c r="F11" s="155"/>
      <c r="G11" s="112"/>
      <c r="H11" s="112"/>
      <c r="I11" s="112"/>
    </row>
    <row r="12" spans="3:9" ht="15" customHeight="1" x14ac:dyDescent="0.25">
      <c r="D12" s="114"/>
      <c r="E12" s="114"/>
      <c r="F12" s="114"/>
      <c r="G12" s="107"/>
      <c r="H12" s="107"/>
      <c r="I12" s="107"/>
    </row>
    <row r="13" spans="3:9" x14ac:dyDescent="0.25">
      <c r="D13" s="113" t="s">
        <v>130</v>
      </c>
      <c r="E13" s="107"/>
      <c r="F13" s="107"/>
      <c r="G13" s="107"/>
      <c r="H13" s="107"/>
      <c r="I13" s="107"/>
    </row>
    <row r="17" spans="3:8" ht="15.75" x14ac:dyDescent="0.25">
      <c r="C17" s="87" t="s">
        <v>34</v>
      </c>
    </row>
    <row r="21" spans="3:8" x14ac:dyDescent="0.25">
      <c r="C21" s="88" t="s">
        <v>104</v>
      </c>
      <c r="D21" s="89"/>
      <c r="E21" s="89"/>
      <c r="F21" s="89"/>
      <c r="G21" s="89"/>
      <c r="H21" s="90" t="str">
        <f>'1. PREDDELA'!F40</f>
        <v/>
      </c>
    </row>
    <row r="22" spans="3:8" x14ac:dyDescent="0.25">
      <c r="H22" s="91"/>
    </row>
    <row r="23" spans="3:8" x14ac:dyDescent="0.25">
      <c r="C23" s="88" t="s">
        <v>105</v>
      </c>
      <c r="D23" s="89"/>
      <c r="E23" s="89"/>
      <c r="F23" s="89"/>
      <c r="G23" s="89"/>
      <c r="H23" s="90" t="str">
        <f>'2. ZEMELJSKA DELA'!F27</f>
        <v/>
      </c>
    </row>
    <row r="24" spans="3:8" x14ac:dyDescent="0.25">
      <c r="H24" s="91"/>
    </row>
    <row r="25" spans="3:8" x14ac:dyDescent="0.25">
      <c r="C25" s="88" t="s">
        <v>106</v>
      </c>
      <c r="D25" s="89"/>
      <c r="E25" s="89"/>
      <c r="F25" s="89"/>
      <c r="G25" s="89"/>
      <c r="H25" s="90" t="str">
        <f>'3. VOZIŠČNE KONSTRUKCIJE'!F49</f>
        <v/>
      </c>
    </row>
    <row r="26" spans="3:8" x14ac:dyDescent="0.25">
      <c r="H26" s="91"/>
    </row>
    <row r="27" spans="3:8" x14ac:dyDescent="0.25">
      <c r="C27" s="88" t="s">
        <v>107</v>
      </c>
      <c r="D27" s="89"/>
      <c r="E27" s="89"/>
      <c r="F27" s="89"/>
      <c r="G27" s="89"/>
      <c r="H27" s="90" t="str">
        <f>'4. ODVODNJAVANJE'!F19</f>
        <v/>
      </c>
    </row>
    <row r="28" spans="3:8" x14ac:dyDescent="0.25">
      <c r="H28" s="91"/>
    </row>
    <row r="29" spans="3:8" x14ac:dyDescent="0.25">
      <c r="C29" s="88" t="s">
        <v>108</v>
      </c>
      <c r="D29" s="89"/>
      <c r="E29" s="89"/>
      <c r="F29" s="89"/>
      <c r="G29" s="89"/>
      <c r="H29" s="90" t="str">
        <f>'5. GRADBENA IN OBRTNIŠKA DELA'!F6</f>
        <v/>
      </c>
    </row>
    <row r="30" spans="3:8" x14ac:dyDescent="0.25">
      <c r="H30" s="91"/>
    </row>
    <row r="31" spans="3:8" x14ac:dyDescent="0.25">
      <c r="C31" s="88" t="s">
        <v>109</v>
      </c>
      <c r="D31" s="89"/>
      <c r="E31" s="89"/>
      <c r="F31" s="89"/>
      <c r="G31" s="89"/>
      <c r="H31" s="90" t="str">
        <f>'6. OPREMA CEST'!F35</f>
        <v/>
      </c>
    </row>
    <row r="32" spans="3:8" x14ac:dyDescent="0.25">
      <c r="H32" s="91"/>
    </row>
    <row r="33" spans="2:8" x14ac:dyDescent="0.25">
      <c r="C33" s="88" t="s">
        <v>110</v>
      </c>
      <c r="D33" s="89"/>
      <c r="E33" s="89"/>
      <c r="F33" s="89"/>
      <c r="G33" s="89"/>
      <c r="H33" s="90" t="str">
        <f>'7. TUJE STORITVE'!F16</f>
        <v/>
      </c>
    </row>
    <row r="34" spans="2:8" x14ac:dyDescent="0.25">
      <c r="H34" s="91"/>
    </row>
    <row r="35" spans="2:8" x14ac:dyDescent="0.25">
      <c r="C35" s="88" t="s">
        <v>111</v>
      </c>
      <c r="D35" s="89"/>
      <c r="E35" s="89"/>
      <c r="F35" s="89"/>
      <c r="G35" s="89"/>
      <c r="H35" s="90">
        <f>SUM(H21:H33)*0.05</f>
        <v>0</v>
      </c>
    </row>
    <row r="38" spans="2:8" x14ac:dyDescent="0.25">
      <c r="F38" s="92" t="s">
        <v>35</v>
      </c>
      <c r="H38" s="91">
        <f>SUM(H21:H36)</f>
        <v>0</v>
      </c>
    </row>
    <row r="39" spans="2:8" x14ac:dyDescent="0.25">
      <c r="F39" s="92"/>
      <c r="H39" s="91"/>
    </row>
    <row r="40" spans="2:8" x14ac:dyDescent="0.25">
      <c r="F40" s="92" t="s">
        <v>118</v>
      </c>
      <c r="H40" s="91">
        <f>0.22*H38</f>
        <v>0</v>
      </c>
    </row>
    <row r="41" spans="2:8" x14ac:dyDescent="0.25">
      <c r="H41" s="91"/>
    </row>
    <row r="42" spans="2:8" x14ac:dyDescent="0.25">
      <c r="H42" s="93"/>
    </row>
    <row r="43" spans="2:8" ht="15.75" x14ac:dyDescent="0.25">
      <c r="C43" s="94" t="s">
        <v>36</v>
      </c>
      <c r="D43" s="89"/>
      <c r="E43" s="89"/>
      <c r="F43" s="89"/>
      <c r="G43" s="89"/>
      <c r="H43" s="95">
        <f>H38+H40</f>
        <v>0</v>
      </c>
    </row>
    <row r="48" spans="2:8" ht="15.75" hidden="1" thickBot="1" x14ac:dyDescent="0.3">
      <c r="B48" s="153" t="s">
        <v>37</v>
      </c>
      <c r="C48" s="153"/>
      <c r="D48" s="153"/>
      <c r="E48" s="153"/>
      <c r="F48" s="96">
        <v>1</v>
      </c>
    </row>
  </sheetData>
  <sheetProtection algorithmName="SHA-512" hashValue="w5kCQltNLWsVz5anSZH2WHp6+drrOx2wGR5W1Zmu/cSTGE9oAywXoxKGVc1VbAlQy+yYWtpKIr8lHMp9xwZ6IQ==" saltValue="I+Z7gAWKdhfnwL5vC5QYMg==" spinCount="100000" sheet="1" objects="1" scenarios="1" selectLockedCells="1"/>
  <mergeCells count="3">
    <mergeCell ref="B48:E48"/>
    <mergeCell ref="E9:H9"/>
    <mergeCell ref="D11:F11"/>
  </mergeCells>
  <pageMargins left="0.7" right="0.7" top="0.75" bottom="0.75" header="0.3" footer="0.3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&amp;L&amp;F&amp;CStran &amp;P</oddFooter>
  </headerFooter>
  <ignoredErrors>
    <ignoredError sqref="H35 H38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FFC000"/>
  </sheetPr>
  <dimension ref="A1:I40"/>
  <sheetViews>
    <sheetView tabSelected="1" view="pageBreakPreview" topLeftCell="A28" zoomScale="90" zoomScaleNormal="115" zoomScaleSheetLayoutView="90" zoomScalePageLayoutView="140" workbookViewId="0">
      <selection activeCell="F32" sqref="F32"/>
    </sheetView>
  </sheetViews>
  <sheetFormatPr defaultColWidth="9.140625" defaultRowHeight="12.75" x14ac:dyDescent="0.2"/>
  <cols>
    <col min="1" max="1" width="2.140625" style="43" customWidth="1"/>
    <col min="2" max="2" width="6.140625" style="37" customWidth="1"/>
    <col min="3" max="3" width="5.42578125" style="38" customWidth="1"/>
    <col min="4" max="4" width="45.42578125" style="39" customWidth="1"/>
    <col min="5" max="5" width="9.140625" style="40"/>
    <col min="6" max="6" width="9.140625" style="40" customWidth="1"/>
    <col min="7" max="7" width="9.7109375" style="40" customWidth="1"/>
    <col min="8" max="8" width="4" style="41" customWidth="1"/>
    <col min="9" max="9" width="16.85546875" style="42" hidden="1" customWidth="1"/>
    <col min="10" max="10" width="9.140625" style="41" customWidth="1"/>
    <col min="11" max="16384" width="9.140625" style="41"/>
  </cols>
  <sheetData>
    <row r="1" spans="1:9" x14ac:dyDescent="0.2">
      <c r="A1" s="36"/>
    </row>
    <row r="2" spans="1:9" ht="25.5" x14ac:dyDescent="0.2">
      <c r="B2" s="44" t="s">
        <v>26</v>
      </c>
      <c r="C2" s="44" t="s">
        <v>31</v>
      </c>
      <c r="D2" s="44" t="s">
        <v>27</v>
      </c>
      <c r="E2" s="45" t="s">
        <v>28</v>
      </c>
      <c r="F2" s="45" t="s">
        <v>29</v>
      </c>
      <c r="G2" s="45" t="s">
        <v>30</v>
      </c>
      <c r="I2" s="46" t="s">
        <v>38</v>
      </c>
    </row>
    <row r="3" spans="1:9" s="51" customFormat="1" x14ac:dyDescent="0.2">
      <c r="A3" s="47"/>
      <c r="B3" s="48"/>
      <c r="C3" s="48"/>
      <c r="D3" s="49"/>
      <c r="E3" s="50"/>
      <c r="F3" s="50"/>
      <c r="G3" s="50"/>
      <c r="I3" s="52"/>
    </row>
    <row r="4" spans="1:9" ht="15.75" x14ac:dyDescent="0.2">
      <c r="B4" s="158" t="s">
        <v>0</v>
      </c>
      <c r="C4" s="158"/>
      <c r="D4" s="158"/>
      <c r="E4" s="158"/>
      <c r="F4" s="158"/>
      <c r="G4" s="158"/>
    </row>
    <row r="5" spans="1:9" ht="12.75" customHeight="1" x14ac:dyDescent="0.2">
      <c r="B5" s="115"/>
      <c r="C5" s="115"/>
      <c r="D5" s="115"/>
      <c r="E5" s="53" t="str">
        <f>IF(SUM(E8:E10)=0,0,"")</f>
        <v/>
      </c>
      <c r="F5" s="53"/>
      <c r="G5" s="53"/>
    </row>
    <row r="6" spans="1:9" ht="21.2" customHeight="1" x14ac:dyDescent="0.25">
      <c r="B6" s="159" t="s">
        <v>19</v>
      </c>
      <c r="C6" s="160"/>
      <c r="D6" s="160"/>
      <c r="E6" s="54" t="str">
        <f>IF(SUM(E8:E10)=0,0,"")</f>
        <v/>
      </c>
      <c r="F6" s="54"/>
      <c r="G6" s="55"/>
    </row>
    <row r="7" spans="1:9" x14ac:dyDescent="0.2">
      <c r="E7" s="53" t="str">
        <f>IF(SUM(E8:E10)=0,0,"")</f>
        <v/>
      </c>
      <c r="F7" s="53"/>
      <c r="G7" s="53"/>
    </row>
    <row r="8" spans="1:9" ht="38.25" x14ac:dyDescent="0.2">
      <c r="B8" s="56" t="s">
        <v>2</v>
      </c>
      <c r="C8" s="57" t="s">
        <v>1</v>
      </c>
      <c r="D8" s="58" t="s">
        <v>39</v>
      </c>
      <c r="E8" s="59">
        <v>0.11</v>
      </c>
      <c r="F8" s="118"/>
      <c r="G8" s="59" t="str">
        <f t="shared" ref="G8:G10" si="0">IF(F8="","",E8*F8)</f>
        <v/>
      </c>
      <c r="I8" s="69">
        <v>1410</v>
      </c>
    </row>
    <row r="9" spans="1:9" ht="38.25" x14ac:dyDescent="0.2">
      <c r="B9" s="56" t="s">
        <v>3</v>
      </c>
      <c r="C9" s="57" t="s">
        <v>1</v>
      </c>
      <c r="D9" s="58" t="s">
        <v>40</v>
      </c>
      <c r="E9" s="59">
        <f>+E8</f>
        <v>0.11</v>
      </c>
      <c r="F9" s="118"/>
      <c r="G9" s="59" t="str">
        <f t="shared" si="0"/>
        <v/>
      </c>
      <c r="I9" s="68">
        <v>0</v>
      </c>
    </row>
    <row r="10" spans="1:9" ht="38.25" x14ac:dyDescent="0.2">
      <c r="B10" s="56" t="s">
        <v>5</v>
      </c>
      <c r="C10" s="57" t="s">
        <v>4</v>
      </c>
      <c r="D10" s="58" t="s">
        <v>41</v>
      </c>
      <c r="E10" s="59">
        <v>10</v>
      </c>
      <c r="F10" s="118"/>
      <c r="G10" s="59" t="str">
        <f t="shared" si="0"/>
        <v/>
      </c>
      <c r="I10" s="69">
        <v>23</v>
      </c>
    </row>
    <row r="11" spans="1:9" x14ac:dyDescent="0.2">
      <c r="E11" s="79"/>
      <c r="G11" s="79"/>
    </row>
    <row r="12" spans="1:9" ht="21.2" customHeight="1" x14ac:dyDescent="0.25">
      <c r="B12" s="159" t="s">
        <v>20</v>
      </c>
      <c r="C12" s="160"/>
      <c r="D12" s="160"/>
      <c r="E12" s="54"/>
      <c r="F12" s="54"/>
      <c r="G12" s="55"/>
    </row>
    <row r="13" spans="1:9" x14ac:dyDescent="0.2">
      <c r="E13" s="53" t="str">
        <f>IF(SUM(E16:E16)=0,0,"")</f>
        <v/>
      </c>
      <c r="F13" s="53"/>
      <c r="G13" s="53"/>
    </row>
    <row r="14" spans="1:9" ht="21.75" customHeight="1" x14ac:dyDescent="0.2">
      <c r="B14" s="161" t="s">
        <v>21</v>
      </c>
      <c r="C14" s="161"/>
      <c r="D14" s="161"/>
      <c r="E14" s="61" t="str">
        <f>IF(SUM(E16:E16)=0,0,"")</f>
        <v/>
      </c>
      <c r="F14" s="61"/>
      <c r="G14" s="61"/>
    </row>
    <row r="15" spans="1:9" x14ac:dyDescent="0.2">
      <c r="E15" s="53" t="str">
        <f>IF(SUM(E16:E16)=0,0,"")</f>
        <v/>
      </c>
      <c r="F15" s="53"/>
      <c r="G15" s="53"/>
    </row>
    <row r="16" spans="1:9" ht="25.5" x14ac:dyDescent="0.2">
      <c r="B16" s="56" t="s">
        <v>7</v>
      </c>
      <c r="C16" s="57" t="s">
        <v>4</v>
      </c>
      <c r="D16" s="58" t="s">
        <v>8</v>
      </c>
      <c r="E16" s="59">
        <v>4</v>
      </c>
      <c r="F16" s="118"/>
      <c r="G16" s="59" t="str">
        <f>IF(F16="","",E16*F16)</f>
        <v/>
      </c>
      <c r="I16" s="74">
        <v>16</v>
      </c>
    </row>
    <row r="17" spans="2:9" x14ac:dyDescent="0.2">
      <c r="E17" s="62" t="str">
        <f>IF(SUM(E20:E28)=0,0,"")</f>
        <v/>
      </c>
      <c r="F17" s="62"/>
      <c r="G17" s="62"/>
    </row>
    <row r="18" spans="2:9" ht="21.2" customHeight="1" x14ac:dyDescent="0.2">
      <c r="B18" s="161" t="s">
        <v>22</v>
      </c>
      <c r="C18" s="161"/>
      <c r="D18" s="161"/>
      <c r="E18" s="63" t="str">
        <f>IF(SUM(E20:E28)=0,0,"")</f>
        <v/>
      </c>
      <c r="F18" s="63"/>
      <c r="G18" s="63"/>
    </row>
    <row r="19" spans="2:9" x14ac:dyDescent="0.2">
      <c r="E19" s="62" t="str">
        <f>IF(SUM(E20:E28)=0,0,"")</f>
        <v/>
      </c>
      <c r="F19" s="62"/>
      <c r="G19" s="62"/>
    </row>
    <row r="20" spans="2:9" ht="38.25" x14ac:dyDescent="0.2">
      <c r="B20" s="56" t="s">
        <v>11</v>
      </c>
      <c r="C20" s="57" t="s">
        <v>6</v>
      </c>
      <c r="D20" s="58" t="s">
        <v>139</v>
      </c>
      <c r="E20" s="59">
        <v>224</v>
      </c>
      <c r="F20" s="118"/>
      <c r="G20" s="59" t="str">
        <f t="shared" ref="G20:G28" si="1">IF(F20="","",E20*F20)</f>
        <v/>
      </c>
      <c r="I20" s="71">
        <v>3</v>
      </c>
    </row>
    <row r="21" spans="2:9" ht="38.25" x14ac:dyDescent="0.2">
      <c r="B21" s="56" t="s">
        <v>12</v>
      </c>
      <c r="C21" s="57" t="s">
        <v>6</v>
      </c>
      <c r="D21" s="58" t="s">
        <v>210</v>
      </c>
      <c r="E21" s="106">
        <v>837</v>
      </c>
      <c r="F21" s="118"/>
      <c r="G21" s="59" t="str">
        <f t="shared" si="1"/>
        <v/>
      </c>
      <c r="I21" s="72">
        <v>5</v>
      </c>
    </row>
    <row r="22" spans="2:9" ht="38.25" x14ac:dyDescent="0.2">
      <c r="B22" s="56" t="s">
        <v>140</v>
      </c>
      <c r="C22" s="57" t="s">
        <v>6</v>
      </c>
      <c r="D22" s="58" t="s">
        <v>141</v>
      </c>
      <c r="E22" s="59">
        <v>66</v>
      </c>
      <c r="F22" s="118"/>
      <c r="G22" s="59" t="str">
        <f t="shared" ref="G22" si="2">IF(F22="","",E22*F22)</f>
        <v/>
      </c>
      <c r="I22" s="70">
        <v>0</v>
      </c>
    </row>
    <row r="23" spans="2:9" ht="25.5" x14ac:dyDescent="0.2">
      <c r="B23" s="56" t="s">
        <v>13</v>
      </c>
      <c r="C23" s="57" t="s">
        <v>6</v>
      </c>
      <c r="D23" s="58" t="s">
        <v>131</v>
      </c>
      <c r="E23" s="59">
        <v>275</v>
      </c>
      <c r="F23" s="118"/>
      <c r="G23" s="59" t="str">
        <f t="shared" si="1"/>
        <v/>
      </c>
      <c r="I23" s="70">
        <v>0</v>
      </c>
    </row>
    <row r="24" spans="2:9" ht="38.25" x14ac:dyDescent="0.2">
      <c r="B24" s="56" t="s">
        <v>211</v>
      </c>
      <c r="C24" s="57" t="s">
        <v>6</v>
      </c>
      <c r="D24" s="58" t="s">
        <v>212</v>
      </c>
      <c r="E24" s="97">
        <v>4</v>
      </c>
      <c r="F24" s="118"/>
      <c r="G24" s="59" t="str">
        <f t="shared" si="1"/>
        <v/>
      </c>
      <c r="I24" s="70"/>
    </row>
    <row r="25" spans="2:9" ht="38.25" x14ac:dyDescent="0.2">
      <c r="B25" s="56" t="s">
        <v>213</v>
      </c>
      <c r="C25" s="57" t="s">
        <v>6</v>
      </c>
      <c r="D25" s="58" t="s">
        <v>214</v>
      </c>
      <c r="E25" s="97">
        <v>10</v>
      </c>
      <c r="F25" s="118"/>
      <c r="G25" s="59" t="str">
        <f t="shared" si="1"/>
        <v/>
      </c>
      <c r="I25" s="70"/>
    </row>
    <row r="26" spans="2:9" ht="38.25" x14ac:dyDescent="0.2">
      <c r="B26" s="56" t="s">
        <v>215</v>
      </c>
      <c r="C26" s="57" t="s">
        <v>9</v>
      </c>
      <c r="D26" s="58" t="s">
        <v>216</v>
      </c>
      <c r="E26" s="97">
        <v>13</v>
      </c>
      <c r="F26" s="118"/>
      <c r="G26" s="59" t="str">
        <f t="shared" si="1"/>
        <v/>
      </c>
      <c r="I26" s="70"/>
    </row>
    <row r="27" spans="2:9" ht="38.25" x14ac:dyDescent="0.2">
      <c r="B27" s="56" t="s">
        <v>14</v>
      </c>
      <c r="C27" s="57" t="s">
        <v>9</v>
      </c>
      <c r="D27" s="58" t="s">
        <v>184</v>
      </c>
      <c r="E27" s="59">
        <v>31</v>
      </c>
      <c r="F27" s="118"/>
      <c r="G27" s="59" t="str">
        <f t="shared" si="1"/>
        <v/>
      </c>
      <c r="I27" s="72">
        <v>1.1000000000000001</v>
      </c>
    </row>
    <row r="28" spans="2:9" ht="25.5" x14ac:dyDescent="0.2">
      <c r="B28" s="56" t="s">
        <v>15</v>
      </c>
      <c r="C28" s="57" t="s">
        <v>9</v>
      </c>
      <c r="D28" s="58" t="s">
        <v>114</v>
      </c>
      <c r="E28" s="97">
        <v>255</v>
      </c>
      <c r="F28" s="118"/>
      <c r="G28" s="59" t="str">
        <f t="shared" si="1"/>
        <v/>
      </c>
      <c r="I28" s="73">
        <v>14</v>
      </c>
    </row>
    <row r="29" spans="2:9" x14ac:dyDescent="0.2">
      <c r="E29" s="62" t="str">
        <f>IF(SUM(E32:E32)=0,0,"")</f>
        <v/>
      </c>
      <c r="F29" s="62"/>
      <c r="G29" s="62"/>
    </row>
    <row r="30" spans="2:9" ht="21.2" customHeight="1" x14ac:dyDescent="0.2">
      <c r="B30" s="161" t="s">
        <v>23</v>
      </c>
      <c r="C30" s="161"/>
      <c r="D30" s="161"/>
      <c r="E30" s="63" t="str">
        <f>IF(SUM(E32:E32)=0,0,"")</f>
        <v/>
      </c>
      <c r="F30" s="63"/>
      <c r="G30" s="63"/>
    </row>
    <row r="31" spans="2:9" x14ac:dyDescent="0.2">
      <c r="E31" s="62" t="str">
        <f>IF(SUM(E32:E32)=0,0,"")</f>
        <v/>
      </c>
      <c r="F31" s="62"/>
      <c r="G31" s="62"/>
    </row>
    <row r="32" spans="2:9" ht="38.25" x14ac:dyDescent="0.2">
      <c r="B32" s="56" t="s">
        <v>16</v>
      </c>
      <c r="C32" s="57" t="s">
        <v>9</v>
      </c>
      <c r="D32" s="58" t="s">
        <v>185</v>
      </c>
      <c r="E32" s="106">
        <v>10</v>
      </c>
      <c r="F32" s="118"/>
      <c r="G32" s="59" t="str">
        <f t="shared" ref="G32" si="3">IF(F32="","",E32*F32)</f>
        <v/>
      </c>
      <c r="I32" s="75">
        <v>14</v>
      </c>
    </row>
    <row r="33" spans="2:9" x14ac:dyDescent="0.2">
      <c r="E33" s="79"/>
      <c r="F33" s="79"/>
      <c r="G33" s="79"/>
    </row>
    <row r="34" spans="2:9" ht="21.2" customHeight="1" x14ac:dyDescent="0.25">
      <c r="B34" s="159" t="s">
        <v>24</v>
      </c>
      <c r="C34" s="160"/>
      <c r="D34" s="160"/>
      <c r="E34" s="54"/>
      <c r="F34" s="54"/>
      <c r="G34" s="55"/>
    </row>
    <row r="35" spans="2:9" ht="20.25" customHeight="1" x14ac:dyDescent="0.2">
      <c r="B35" s="162" t="s">
        <v>25</v>
      </c>
      <c r="C35" s="162"/>
      <c r="D35" s="162"/>
      <c r="E35" s="60" t="str">
        <f>IF(SUM(E37:E37)=0,0,"")</f>
        <v/>
      </c>
      <c r="F35" s="60"/>
      <c r="G35" s="60"/>
    </row>
    <row r="36" spans="2:9" x14ac:dyDescent="0.2">
      <c r="E36" s="53" t="str">
        <f>IF(SUM(E37:E37)=0,0,"")</f>
        <v/>
      </c>
      <c r="F36" s="53"/>
      <c r="G36" s="53"/>
    </row>
    <row r="37" spans="2:9" ht="38.25" x14ac:dyDescent="0.2">
      <c r="B37" s="56" t="s">
        <v>18</v>
      </c>
      <c r="C37" s="57" t="s">
        <v>17</v>
      </c>
      <c r="D37" s="58" t="s">
        <v>42</v>
      </c>
      <c r="E37" s="59">
        <v>45</v>
      </c>
      <c r="F37" s="118"/>
      <c r="G37" s="59" t="str">
        <f t="shared" ref="G37:G38" si="4">IF(F37="","",E37*F37)</f>
        <v/>
      </c>
      <c r="I37" s="70">
        <v>0</v>
      </c>
    </row>
    <row r="38" spans="2:9" ht="25.5" x14ac:dyDescent="0.2">
      <c r="B38" s="56" t="s">
        <v>115</v>
      </c>
      <c r="C38" s="57" t="s">
        <v>4</v>
      </c>
      <c r="D38" s="58" t="s">
        <v>116</v>
      </c>
      <c r="E38" s="59">
        <v>1</v>
      </c>
      <c r="F38" s="118"/>
      <c r="G38" s="59" t="str">
        <f t="shared" si="4"/>
        <v/>
      </c>
      <c r="I38" s="41"/>
    </row>
    <row r="39" spans="2:9" ht="13.5" thickBot="1" x14ac:dyDescent="0.25"/>
    <row r="40" spans="2:9" ht="16.5" thickBot="1" x14ac:dyDescent="0.25">
      <c r="D40" s="64" t="s">
        <v>43</v>
      </c>
      <c r="E40" s="65"/>
      <c r="F40" s="156" t="str">
        <f>IF(SUM(G8:G38)=0,"",SUM(G8:G38))</f>
        <v/>
      </c>
      <c r="G40" s="157"/>
    </row>
  </sheetData>
  <sheetProtection algorithmName="SHA-512" hashValue="r854L0vy/zFAt1EGjETVJQpZHsO4N7DEemuiV7WUCEG+xogqA/2z/zBCeCgVTkHwzbkt691ccTX5Zv0LGA/OBQ==" saltValue="ITwHV2/SiDAJhsdKakL8mA==" spinCount="100000" sheet="1" objects="1" scenarios="1" selectLockedCells="1"/>
  <dataConsolidate/>
  <mergeCells count="9">
    <mergeCell ref="F40:G40"/>
    <mergeCell ref="B4:G4"/>
    <mergeCell ref="B6:D6"/>
    <mergeCell ref="B12:D12"/>
    <mergeCell ref="B14:D14"/>
    <mergeCell ref="B18:D18"/>
    <mergeCell ref="B30:D30"/>
    <mergeCell ref="B34:D34"/>
    <mergeCell ref="B35:D35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rgb="FFFFFF00"/>
  </sheetPr>
  <dimension ref="A1:K27"/>
  <sheetViews>
    <sheetView view="pageBreakPreview" zoomScale="80" zoomScaleNormal="130" zoomScaleSheetLayoutView="80" zoomScalePageLayoutView="120" workbookViewId="0">
      <selection activeCell="F13" sqref="F13"/>
    </sheetView>
  </sheetViews>
  <sheetFormatPr defaultColWidth="9.140625" defaultRowHeight="12.75" x14ac:dyDescent="0.2"/>
  <cols>
    <col min="1" max="1" width="2.140625" style="43" customWidth="1"/>
    <col min="2" max="2" width="6.28515625" style="37" customWidth="1"/>
    <col min="3" max="3" width="5.28515625" style="38" customWidth="1"/>
    <col min="4" max="4" width="45.42578125" style="39" customWidth="1"/>
    <col min="5" max="5" width="9.140625" style="40"/>
    <col min="6" max="6" width="9.140625" style="40" customWidth="1"/>
    <col min="7" max="7" width="9.7109375" style="40" customWidth="1"/>
    <col min="8" max="8" width="4" style="41" hidden="1" customWidth="1"/>
    <col min="9" max="9" width="16.85546875" style="42" hidden="1" customWidth="1"/>
    <col min="10" max="10" width="9.140625" style="41" customWidth="1"/>
    <col min="11" max="16384" width="9.140625" style="41"/>
  </cols>
  <sheetData>
    <row r="1" spans="1:11" x14ac:dyDescent="0.2">
      <c r="A1" s="36"/>
    </row>
    <row r="2" spans="1:11" ht="25.5" x14ac:dyDescent="0.2">
      <c r="B2" s="44" t="s">
        <v>26</v>
      </c>
      <c r="C2" s="44" t="s">
        <v>31</v>
      </c>
      <c r="D2" s="44" t="s">
        <v>27</v>
      </c>
      <c r="E2" s="45" t="s">
        <v>28</v>
      </c>
      <c r="F2" s="45" t="s">
        <v>29</v>
      </c>
      <c r="G2" s="45" t="s">
        <v>30</v>
      </c>
      <c r="I2" s="46" t="s">
        <v>38</v>
      </c>
    </row>
    <row r="3" spans="1:11" s="51" customFormat="1" x14ac:dyDescent="0.2">
      <c r="A3" s="47"/>
      <c r="B3" s="48"/>
      <c r="C3" s="48"/>
      <c r="D3" s="49"/>
      <c r="E3" s="50"/>
      <c r="F3" s="50"/>
      <c r="G3" s="50"/>
      <c r="I3" s="52"/>
    </row>
    <row r="4" spans="1:11" ht="15.75" x14ac:dyDescent="0.2">
      <c r="B4" s="158" t="s">
        <v>44</v>
      </c>
      <c r="C4" s="158"/>
      <c r="D4" s="158"/>
      <c r="E4" s="158"/>
      <c r="F4" s="158"/>
      <c r="G4" s="158"/>
    </row>
    <row r="5" spans="1:11" ht="12.75" customHeight="1" x14ac:dyDescent="0.2">
      <c r="B5" s="115"/>
      <c r="C5" s="115"/>
      <c r="D5" s="115"/>
      <c r="E5" s="53" t="str">
        <f>IF(SUM(E8:E9)=0,0,"")</f>
        <v/>
      </c>
      <c r="F5" s="53"/>
      <c r="G5" s="53"/>
    </row>
    <row r="6" spans="1:11" ht="21.2" customHeight="1" x14ac:dyDescent="0.25">
      <c r="B6" s="159" t="s">
        <v>51</v>
      </c>
      <c r="C6" s="160"/>
      <c r="D6" s="160"/>
      <c r="E6" s="54" t="str">
        <f>IF(SUM(E8:E9)=0,0,"")</f>
        <v/>
      </c>
      <c r="F6" s="54"/>
      <c r="G6" s="55"/>
    </row>
    <row r="7" spans="1:11" x14ac:dyDescent="0.2">
      <c r="E7" s="53" t="str">
        <f>IF(SUM(E8:E9)=0,0,"")</f>
        <v/>
      </c>
      <c r="F7" s="53"/>
      <c r="G7" s="53"/>
    </row>
    <row r="8" spans="1:11" ht="38.25" x14ac:dyDescent="0.2">
      <c r="B8" s="56" t="s">
        <v>46</v>
      </c>
      <c r="C8" s="57" t="s">
        <v>10</v>
      </c>
      <c r="D8" s="58" t="s">
        <v>148</v>
      </c>
      <c r="E8" s="59">
        <f>E13*0.7</f>
        <v>948.49999999999989</v>
      </c>
      <c r="F8" s="118"/>
      <c r="G8" s="59" t="str">
        <f t="shared" ref="G8:G9" si="0">IF(F8="","",E8*F8)</f>
        <v/>
      </c>
      <c r="I8" s="120">
        <v>5.28</v>
      </c>
    </row>
    <row r="9" spans="1:11" ht="51" x14ac:dyDescent="0.2">
      <c r="B9" s="56" t="s">
        <v>47</v>
      </c>
      <c r="C9" s="57" t="s">
        <v>10</v>
      </c>
      <c r="D9" s="58" t="s">
        <v>128</v>
      </c>
      <c r="E9" s="97">
        <f>10*2+35*1.1</f>
        <v>58.5</v>
      </c>
      <c r="F9" s="118"/>
      <c r="G9" s="59" t="str">
        <f t="shared" si="0"/>
        <v/>
      </c>
      <c r="I9" s="121">
        <v>8.8000000000000007</v>
      </c>
    </row>
    <row r="10" spans="1:11" x14ac:dyDescent="0.2">
      <c r="E10" s="53"/>
      <c r="F10" s="53"/>
      <c r="G10" s="53"/>
    </row>
    <row r="11" spans="1:11" ht="21.2" customHeight="1" x14ac:dyDescent="0.25">
      <c r="B11" s="159" t="s">
        <v>45</v>
      </c>
      <c r="C11" s="160"/>
      <c r="D11" s="160"/>
      <c r="E11" s="54"/>
      <c r="F11" s="54"/>
      <c r="G11" s="55"/>
    </row>
    <row r="12" spans="1:11" x14ac:dyDescent="0.2">
      <c r="E12" s="53"/>
      <c r="F12" s="53"/>
      <c r="G12" s="53"/>
    </row>
    <row r="13" spans="1:11" ht="38.25" x14ac:dyDescent="0.2">
      <c r="B13" s="56" t="s">
        <v>48</v>
      </c>
      <c r="C13" s="57" t="s">
        <v>6</v>
      </c>
      <c r="D13" s="122" t="s">
        <v>50</v>
      </c>
      <c r="E13" s="59">
        <f>802+486+67</f>
        <v>1355</v>
      </c>
      <c r="F13" s="118"/>
      <c r="G13" s="59" t="str">
        <f t="shared" ref="G13:G14" si="1">IF(F13="","",E13*F13)</f>
        <v/>
      </c>
      <c r="I13" s="123">
        <v>2</v>
      </c>
    </row>
    <row r="14" spans="1:11" ht="25.5" x14ac:dyDescent="0.2">
      <c r="B14" s="56" t="s">
        <v>119</v>
      </c>
      <c r="C14" s="57" t="s">
        <v>6</v>
      </c>
      <c r="D14" s="122" t="s">
        <v>127</v>
      </c>
      <c r="E14" s="59">
        <f>+E13</f>
        <v>1355</v>
      </c>
      <c r="F14" s="118"/>
      <c r="G14" s="59" t="str">
        <f t="shared" si="1"/>
        <v/>
      </c>
      <c r="I14" s="41"/>
    </row>
    <row r="15" spans="1:11" ht="21" customHeight="1" x14ac:dyDescent="0.25">
      <c r="B15" s="159" t="s">
        <v>153</v>
      </c>
      <c r="C15" s="160"/>
      <c r="D15" s="160"/>
      <c r="E15" s="54" t="str">
        <f>IF(SUM(E20:E101)=0,0,"")</f>
        <v/>
      </c>
      <c r="F15" s="54"/>
      <c r="G15" s="55"/>
      <c r="J15" s="42"/>
      <c r="K15" s="42"/>
    </row>
    <row r="16" spans="1:11" x14ac:dyDescent="0.2">
      <c r="B16" s="124"/>
      <c r="C16" s="125"/>
      <c r="D16" s="126"/>
      <c r="E16" s="127"/>
      <c r="F16" s="127"/>
      <c r="G16" s="127"/>
      <c r="I16" s="41"/>
    </row>
    <row r="17" spans="1:11" ht="38.25" x14ac:dyDescent="0.2">
      <c r="B17" s="56" t="s">
        <v>154</v>
      </c>
      <c r="C17" s="57" t="s">
        <v>6</v>
      </c>
      <c r="D17" s="58" t="s">
        <v>155</v>
      </c>
      <c r="E17" s="59">
        <v>165</v>
      </c>
      <c r="F17" s="118"/>
      <c r="G17" s="59" t="str">
        <f t="shared" ref="G17" si="2">IF(F17="","",E17*F17)</f>
        <v/>
      </c>
      <c r="I17" s="128">
        <v>1</v>
      </c>
      <c r="J17" s="128"/>
      <c r="K17" s="128"/>
    </row>
    <row r="18" spans="1:11" ht="25.5" x14ac:dyDescent="0.2">
      <c r="B18" s="56" t="s">
        <v>154</v>
      </c>
      <c r="C18" s="57" t="s">
        <v>6</v>
      </c>
      <c r="D18" s="58" t="s">
        <v>195</v>
      </c>
      <c r="E18" s="59">
        <v>165</v>
      </c>
      <c r="F18" s="118"/>
      <c r="G18" s="59" t="str">
        <f t="shared" ref="G18" si="3">IF(F18="","",E18*F18)</f>
        <v/>
      </c>
      <c r="I18" s="128"/>
      <c r="J18" s="128"/>
      <c r="K18" s="128"/>
    </row>
    <row r="19" spans="1:11" x14ac:dyDescent="0.2">
      <c r="B19" s="124"/>
      <c r="C19" s="125"/>
      <c r="D19" s="126"/>
      <c r="E19" s="127"/>
      <c r="F19" s="127"/>
      <c r="G19" s="127"/>
      <c r="I19" s="41"/>
    </row>
    <row r="20" spans="1:11" ht="21" customHeight="1" x14ac:dyDescent="0.25">
      <c r="B20" s="159" t="s">
        <v>142</v>
      </c>
      <c r="C20" s="160"/>
      <c r="D20" s="160"/>
      <c r="E20" s="54" t="str">
        <f>IF(SUM(E24:E62)=0,0,"")</f>
        <v/>
      </c>
      <c r="F20" s="54"/>
      <c r="G20" s="55"/>
      <c r="J20" s="42"/>
      <c r="K20" s="42"/>
    </row>
    <row r="21" spans="1:11" s="51" customFormat="1" ht="21" customHeight="1" x14ac:dyDescent="0.25">
      <c r="A21" s="47"/>
      <c r="B21" s="129"/>
      <c r="C21" s="129"/>
      <c r="D21" s="129"/>
      <c r="E21" s="130"/>
      <c r="F21" s="130"/>
      <c r="G21" s="130"/>
      <c r="I21" s="52"/>
      <c r="J21" s="52"/>
      <c r="K21" s="52"/>
    </row>
    <row r="22" spans="1:11" ht="25.5" x14ac:dyDescent="0.2">
      <c r="B22" s="56" t="s">
        <v>143</v>
      </c>
      <c r="C22" s="57" t="s">
        <v>144</v>
      </c>
      <c r="D22" s="58" t="s">
        <v>145</v>
      </c>
      <c r="E22" s="59">
        <v>90.246500000000012</v>
      </c>
      <c r="F22" s="118"/>
      <c r="G22" s="59" t="str">
        <f t="shared" ref="G22:G25" si="4">IF(F22="","",E22*F22)</f>
        <v/>
      </c>
      <c r="I22" s="131">
        <v>10</v>
      </c>
      <c r="J22" s="131"/>
      <c r="K22" s="132"/>
    </row>
    <row r="23" spans="1:11" ht="38.25" x14ac:dyDescent="0.2">
      <c r="B23" s="56" t="s">
        <v>149</v>
      </c>
      <c r="C23" s="57" t="s">
        <v>144</v>
      </c>
      <c r="D23" s="58" t="s">
        <v>152</v>
      </c>
      <c r="E23" s="59">
        <f>10*2*0.17</f>
        <v>3.4000000000000004</v>
      </c>
      <c r="F23" s="118"/>
      <c r="G23" s="59" t="str">
        <f t="shared" ref="G23" si="5">IF(F23="","",E23*F23)</f>
        <v/>
      </c>
      <c r="I23" s="123">
        <v>9</v>
      </c>
      <c r="J23" s="123"/>
      <c r="K23" s="123"/>
    </row>
    <row r="24" spans="1:11" ht="38.25" x14ac:dyDescent="0.2">
      <c r="B24" s="56" t="s">
        <v>146</v>
      </c>
      <c r="C24" s="57" t="s">
        <v>144</v>
      </c>
      <c r="D24" s="58" t="s">
        <v>150</v>
      </c>
      <c r="E24" s="59">
        <f>(E8+E9)*1.8</f>
        <v>1812.6</v>
      </c>
      <c r="F24" s="118"/>
      <c r="G24" s="59" t="str">
        <f t="shared" si="4"/>
        <v/>
      </c>
      <c r="I24" s="123">
        <v>9</v>
      </c>
      <c r="J24" s="123"/>
      <c r="K24" s="123"/>
    </row>
    <row r="25" spans="1:11" ht="38.25" x14ac:dyDescent="0.2">
      <c r="B25" s="56" t="s">
        <v>147</v>
      </c>
      <c r="C25" s="57" t="s">
        <v>144</v>
      </c>
      <c r="D25" s="58" t="s">
        <v>151</v>
      </c>
      <c r="E25" s="59">
        <f>('1. PREDDELA'!E21*0.1+'1. PREDDELA'!E20*0.05)*2.3</f>
        <v>218.27</v>
      </c>
      <c r="F25" s="118"/>
      <c r="G25" s="59" t="str">
        <f t="shared" si="4"/>
        <v/>
      </c>
      <c r="I25" s="123">
        <v>167.2</v>
      </c>
      <c r="J25" s="123"/>
      <c r="K25" s="123"/>
    </row>
    <row r="26" spans="1:11" ht="13.5" thickBot="1" x14ac:dyDescent="0.25">
      <c r="B26" s="124"/>
      <c r="C26" s="125"/>
      <c r="D26" s="133"/>
      <c r="E26" s="127"/>
      <c r="F26" s="127"/>
      <c r="G26" s="127"/>
      <c r="I26" s="123"/>
      <c r="J26" s="123"/>
      <c r="K26" s="123"/>
    </row>
    <row r="27" spans="1:11" ht="16.5" thickBot="1" x14ac:dyDescent="0.25">
      <c r="D27" s="64" t="s">
        <v>49</v>
      </c>
      <c r="E27" s="65"/>
      <c r="F27" s="156" t="str">
        <f>IF(SUM(G8:G27)=0,"",SUM(G8:G27))</f>
        <v/>
      </c>
      <c r="G27" s="157"/>
    </row>
  </sheetData>
  <sheetProtection algorithmName="SHA-512" hashValue="AsEL0i7tyGMPpXIhpReSWVwDWbitR7V7hkXf4pZzjsrE0sO3GTV/dZz43FOD2aFUeLo50ElY5UNYFhavxkqkZQ==" saltValue="9ahP1bGyiEGMJ8wLhcG69g==" spinCount="100000" sheet="1" objects="1" scenarios="1" selectLockedCells="1"/>
  <dataConsolidate/>
  <mergeCells count="6">
    <mergeCell ref="B4:G4"/>
    <mergeCell ref="B6:D6"/>
    <mergeCell ref="B11:D11"/>
    <mergeCell ref="F27:G27"/>
    <mergeCell ref="B20:D20"/>
    <mergeCell ref="B15:D15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rgb="FF92D050"/>
  </sheetPr>
  <dimension ref="A1:I49"/>
  <sheetViews>
    <sheetView view="pageBreakPreview" topLeftCell="A19" zoomScale="80" zoomScaleNormal="115" zoomScaleSheetLayoutView="80" zoomScalePageLayoutView="120" workbookViewId="0">
      <selection activeCell="F10" sqref="F10"/>
    </sheetView>
  </sheetViews>
  <sheetFormatPr defaultColWidth="9.140625" defaultRowHeight="12.75" x14ac:dyDescent="0.2"/>
  <cols>
    <col min="1" max="1" width="2.140625" style="43" customWidth="1"/>
    <col min="2" max="2" width="6.28515625" style="37" customWidth="1"/>
    <col min="3" max="3" width="5.28515625" style="38" customWidth="1"/>
    <col min="4" max="4" width="45.42578125" style="39" customWidth="1"/>
    <col min="5" max="5" width="9.140625" style="40"/>
    <col min="6" max="6" width="9.140625" style="40" customWidth="1"/>
    <col min="7" max="7" width="9.7109375" style="40" customWidth="1"/>
    <col min="8" max="8" width="4" style="41" customWidth="1"/>
    <col min="9" max="9" width="16.85546875" style="42" hidden="1" customWidth="1"/>
    <col min="10" max="10" width="9.140625" style="41" customWidth="1"/>
    <col min="11" max="16384" width="9.140625" style="41"/>
  </cols>
  <sheetData>
    <row r="1" spans="1:9" x14ac:dyDescent="0.2">
      <c r="A1" s="36"/>
    </row>
    <row r="2" spans="1:9" ht="25.5" x14ac:dyDescent="0.2">
      <c r="B2" s="44" t="s">
        <v>26</v>
      </c>
      <c r="C2" s="44" t="s">
        <v>31</v>
      </c>
      <c r="D2" s="44" t="s">
        <v>27</v>
      </c>
      <c r="E2" s="45" t="s">
        <v>28</v>
      </c>
      <c r="F2" s="45" t="s">
        <v>29</v>
      </c>
      <c r="G2" s="45" t="s">
        <v>30</v>
      </c>
      <c r="I2" s="46" t="s">
        <v>38</v>
      </c>
    </row>
    <row r="3" spans="1:9" s="51" customFormat="1" x14ac:dyDescent="0.2">
      <c r="A3" s="47"/>
      <c r="B3" s="48"/>
      <c r="C3" s="48"/>
      <c r="D3" s="49"/>
      <c r="E3" s="50"/>
      <c r="F3" s="50"/>
      <c r="G3" s="50"/>
      <c r="I3" s="52"/>
    </row>
    <row r="4" spans="1:9" ht="15.75" x14ac:dyDescent="0.2">
      <c r="B4" s="158" t="s">
        <v>52</v>
      </c>
      <c r="C4" s="158"/>
      <c r="D4" s="158"/>
      <c r="E4" s="158"/>
      <c r="F4" s="158"/>
      <c r="G4" s="158"/>
    </row>
    <row r="5" spans="1:9" ht="12.75" customHeight="1" x14ac:dyDescent="0.2">
      <c r="B5" s="115"/>
      <c r="C5" s="115"/>
      <c r="D5" s="115"/>
      <c r="E5" s="134"/>
      <c r="F5" s="134"/>
      <c r="G5" s="134"/>
    </row>
    <row r="6" spans="1:9" ht="21.2" customHeight="1" x14ac:dyDescent="0.25">
      <c r="B6" s="159" t="s">
        <v>65</v>
      </c>
      <c r="C6" s="160"/>
      <c r="D6" s="160"/>
      <c r="E6" s="54"/>
      <c r="F6" s="54"/>
      <c r="G6" s="55"/>
    </row>
    <row r="7" spans="1:9" ht="21.2" customHeight="1" x14ac:dyDescent="0.2">
      <c r="B7" s="162" t="s">
        <v>53</v>
      </c>
      <c r="C7" s="162"/>
      <c r="D7" s="162"/>
      <c r="E7" s="60" t="str">
        <f>IF(SUM(E9:E10)=0,0,"")</f>
        <v/>
      </c>
      <c r="F7" s="60"/>
      <c r="G7" s="60"/>
    </row>
    <row r="8" spans="1:9" x14ac:dyDescent="0.2">
      <c r="E8" s="61" t="str">
        <f>IF(SUM(E9:E10)=0,0,"")</f>
        <v/>
      </c>
      <c r="F8" s="61"/>
      <c r="G8" s="61"/>
    </row>
    <row r="9" spans="1:9" s="138" customFormat="1" ht="38.25" x14ac:dyDescent="0.2">
      <c r="A9" s="135"/>
      <c r="B9" s="136" t="s">
        <v>90</v>
      </c>
      <c r="C9" s="137" t="s">
        <v>10</v>
      </c>
      <c r="D9" s="122" t="s">
        <v>124</v>
      </c>
      <c r="E9" s="97">
        <f>('2. ZEMELJSKA DELA'!E13)*0.2</f>
        <v>271</v>
      </c>
      <c r="F9" s="119"/>
      <c r="G9" s="97" t="str">
        <f t="shared" ref="G9:G10" si="0">IF(F9="","",E9*F9)</f>
        <v/>
      </c>
      <c r="I9" s="139">
        <v>22</v>
      </c>
    </row>
    <row r="10" spans="1:9" ht="38.25" x14ac:dyDescent="0.2">
      <c r="B10" s="56" t="s">
        <v>91</v>
      </c>
      <c r="C10" s="57" t="s">
        <v>10</v>
      </c>
      <c r="D10" s="58" t="s">
        <v>112</v>
      </c>
      <c r="E10" s="59">
        <f>'2. ZEMELJSKA DELA'!E13*0.05</f>
        <v>67.75</v>
      </c>
      <c r="F10" s="118"/>
      <c r="G10" s="59" t="str">
        <f t="shared" si="0"/>
        <v/>
      </c>
      <c r="I10" s="140">
        <v>5</v>
      </c>
    </row>
    <row r="11" spans="1:9" x14ac:dyDescent="0.2">
      <c r="E11" s="53"/>
      <c r="F11" s="53"/>
      <c r="G11" s="53"/>
    </row>
    <row r="12" spans="1:9" ht="21.75" customHeight="1" x14ac:dyDescent="0.2">
      <c r="B12" s="161" t="s">
        <v>92</v>
      </c>
      <c r="C12" s="161"/>
      <c r="D12" s="161"/>
      <c r="E12" s="61" t="str">
        <f>IF(SUM(E15:E15)=0,0,"")</f>
        <v/>
      </c>
      <c r="F12" s="61"/>
      <c r="G12" s="61"/>
    </row>
    <row r="13" spans="1:9" x14ac:dyDescent="0.2">
      <c r="E13" s="53" t="str">
        <f>IF(SUM(E15:E15)=0,0,"")</f>
        <v/>
      </c>
      <c r="F13" s="53"/>
      <c r="G13" s="53"/>
    </row>
    <row r="14" spans="1:9" ht="38.25" x14ac:dyDescent="0.2">
      <c r="B14" s="56" t="s">
        <v>93</v>
      </c>
      <c r="C14" s="57" t="s">
        <v>6</v>
      </c>
      <c r="D14" s="58" t="s">
        <v>208</v>
      </c>
      <c r="E14" s="59">
        <f>805+130</f>
        <v>935</v>
      </c>
      <c r="F14" s="118"/>
      <c r="G14" s="59" t="str">
        <f t="shared" ref="G14" si="1">IF(F14="","",E14*F14)</f>
        <v/>
      </c>
    </row>
    <row r="15" spans="1:9" ht="38.25" x14ac:dyDescent="0.2">
      <c r="B15" s="56" t="s">
        <v>159</v>
      </c>
      <c r="C15" s="57" t="s">
        <v>6</v>
      </c>
      <c r="D15" s="58" t="s">
        <v>169</v>
      </c>
      <c r="E15" s="59">
        <v>185</v>
      </c>
      <c r="F15" s="118"/>
      <c r="G15" s="59" t="str">
        <f t="shared" ref="G15" si="2">IF(F15="","",E15*F15)</f>
        <v/>
      </c>
      <c r="I15" s="123">
        <v>0</v>
      </c>
    </row>
    <row r="16" spans="1:9" x14ac:dyDescent="0.2">
      <c r="E16" s="53"/>
      <c r="F16" s="53"/>
      <c r="G16" s="53"/>
    </row>
    <row r="17" spans="1:9" ht="21.2" customHeight="1" x14ac:dyDescent="0.25">
      <c r="B17" s="159" t="s">
        <v>94</v>
      </c>
      <c r="C17" s="160"/>
      <c r="D17" s="160"/>
      <c r="E17" s="54"/>
      <c r="F17" s="54"/>
      <c r="G17" s="55"/>
    </row>
    <row r="18" spans="1:9" s="51" customFormat="1" x14ac:dyDescent="0.2">
      <c r="A18" s="47"/>
      <c r="B18" s="141"/>
      <c r="C18" s="142"/>
      <c r="D18" s="143"/>
      <c r="E18" s="144" t="str">
        <f>IF(SUM(E22:E22)=0,0,"")</f>
        <v/>
      </c>
      <c r="F18" s="144"/>
      <c r="G18" s="144"/>
      <c r="I18" s="52"/>
    </row>
    <row r="19" spans="1:9" s="51" customFormat="1" ht="27" customHeight="1" x14ac:dyDescent="0.2">
      <c r="A19" s="47"/>
      <c r="B19" s="163" t="s">
        <v>95</v>
      </c>
      <c r="C19" s="163"/>
      <c r="D19" s="163"/>
      <c r="E19" s="145" t="str">
        <f>IF(SUM(E22:E22)=0,0,"")</f>
        <v/>
      </c>
      <c r="F19" s="145"/>
      <c r="G19" s="145"/>
      <c r="I19" s="52"/>
    </row>
    <row r="20" spans="1:9" s="51" customFormat="1" x14ac:dyDescent="0.2">
      <c r="A20" s="47"/>
      <c r="B20" s="141"/>
      <c r="C20" s="142"/>
      <c r="D20" s="143"/>
      <c r="E20" s="144" t="str">
        <f>IF(SUM(E22:E22)=0,0,"")</f>
        <v/>
      </c>
      <c r="F20" s="144"/>
      <c r="G20" s="144"/>
      <c r="I20" s="52"/>
    </row>
    <row r="21" spans="1:9" s="51" customFormat="1" ht="38.25" x14ac:dyDescent="0.2">
      <c r="A21" s="47"/>
      <c r="B21" s="56" t="s">
        <v>96</v>
      </c>
      <c r="C21" s="57" t="s">
        <v>6</v>
      </c>
      <c r="D21" s="58" t="s">
        <v>157</v>
      </c>
      <c r="E21" s="97">
        <v>805</v>
      </c>
      <c r="F21" s="118"/>
      <c r="G21" s="59" t="str">
        <f t="shared" ref="G21" si="3">IF(F21="","",E21*F21)</f>
        <v/>
      </c>
      <c r="I21" s="52"/>
    </row>
    <row r="22" spans="1:9" ht="38.25" x14ac:dyDescent="0.2">
      <c r="B22" s="56" t="s">
        <v>156</v>
      </c>
      <c r="C22" s="57" t="s">
        <v>6</v>
      </c>
      <c r="D22" s="58" t="s">
        <v>158</v>
      </c>
      <c r="E22" s="59">
        <f>+E15</f>
        <v>185</v>
      </c>
      <c r="F22" s="118"/>
      <c r="G22" s="59" t="str">
        <f t="shared" ref="G22:G23" si="4">IF(F22="","",E22*F22)</f>
        <v/>
      </c>
      <c r="I22" s="146">
        <v>0</v>
      </c>
    </row>
    <row r="23" spans="1:9" ht="38.25" x14ac:dyDescent="0.2">
      <c r="B23" s="56" t="s">
        <v>206</v>
      </c>
      <c r="C23" s="57" t="s">
        <v>6</v>
      </c>
      <c r="D23" s="58" t="s">
        <v>207</v>
      </c>
      <c r="E23" s="97">
        <v>435</v>
      </c>
      <c r="F23" s="118"/>
      <c r="G23" s="59" t="str">
        <f t="shared" si="4"/>
        <v/>
      </c>
      <c r="I23" s="146"/>
    </row>
    <row r="24" spans="1:9" x14ac:dyDescent="0.2">
      <c r="B24" s="124"/>
      <c r="C24" s="125"/>
      <c r="D24" s="133"/>
      <c r="E24" s="147"/>
      <c r="F24" s="127"/>
      <c r="G24" s="127"/>
      <c r="I24" s="146"/>
    </row>
    <row r="25" spans="1:9" ht="27.75" customHeight="1" x14ac:dyDescent="0.2">
      <c r="B25" s="161" t="s">
        <v>217</v>
      </c>
      <c r="C25" s="161"/>
      <c r="D25" s="161"/>
      <c r="E25" s="61" t="str">
        <f>IF(SUM(E30:E96)=0,0,"")</f>
        <v/>
      </c>
      <c r="F25" s="61"/>
      <c r="G25" s="61"/>
      <c r="I25" s="146"/>
    </row>
    <row r="26" spans="1:9" x14ac:dyDescent="0.2">
      <c r="B26" s="116"/>
      <c r="C26" s="116"/>
      <c r="D26" s="116"/>
      <c r="E26" s="61"/>
      <c r="F26" s="61"/>
      <c r="G26" s="61"/>
      <c r="I26" s="146"/>
    </row>
    <row r="27" spans="1:9" ht="38.25" x14ac:dyDescent="0.2">
      <c r="B27" s="56" t="s">
        <v>218</v>
      </c>
      <c r="C27" s="57" t="s">
        <v>6</v>
      </c>
      <c r="D27" s="58" t="s">
        <v>219</v>
      </c>
      <c r="E27" s="59">
        <v>14</v>
      </c>
      <c r="F27" s="118"/>
      <c r="G27" s="59" t="str">
        <f t="shared" ref="G27:G29" si="5">IF(F27="","",E27*F27)</f>
        <v/>
      </c>
      <c r="I27" s="146"/>
    </row>
    <row r="28" spans="1:9" ht="38.25" x14ac:dyDescent="0.2">
      <c r="B28" s="56" t="s">
        <v>220</v>
      </c>
      <c r="C28" s="57" t="s">
        <v>6</v>
      </c>
      <c r="D28" s="58" t="s">
        <v>221</v>
      </c>
      <c r="E28" s="59">
        <v>14</v>
      </c>
      <c r="F28" s="118"/>
      <c r="G28" s="59" t="str">
        <f t="shared" si="5"/>
        <v/>
      </c>
      <c r="I28" s="146"/>
    </row>
    <row r="29" spans="1:9" ht="25.5" x14ac:dyDescent="0.2">
      <c r="B29" s="56" t="s">
        <v>222</v>
      </c>
      <c r="C29" s="57" t="s">
        <v>6</v>
      </c>
      <c r="D29" s="58" t="s">
        <v>223</v>
      </c>
      <c r="E29" s="59">
        <v>44</v>
      </c>
      <c r="F29" s="118"/>
      <c r="G29" s="59" t="str">
        <f t="shared" si="5"/>
        <v/>
      </c>
      <c r="I29" s="41"/>
    </row>
    <row r="30" spans="1:9" x14ac:dyDescent="0.2">
      <c r="E30" s="53" t="str">
        <f>IF(SUM(E33:E34)=0,0,"")</f>
        <v/>
      </c>
      <c r="F30" s="53"/>
      <c r="G30" s="53"/>
    </row>
    <row r="31" spans="1:9" ht="21.2" customHeight="1" x14ac:dyDescent="0.25">
      <c r="B31" s="159" t="s">
        <v>97</v>
      </c>
      <c r="C31" s="160"/>
      <c r="D31" s="160"/>
      <c r="E31" s="54" t="str">
        <f>IF(SUM(E33:E34)=0,0,"")</f>
        <v/>
      </c>
      <c r="F31" s="54"/>
      <c r="G31" s="55"/>
    </row>
    <row r="32" spans="1:9" x14ac:dyDescent="0.2">
      <c r="E32" s="53" t="str">
        <f>IF(SUM(E33:E34)=0,0,"")</f>
        <v/>
      </c>
      <c r="F32" s="53"/>
      <c r="G32" s="53"/>
    </row>
    <row r="33" spans="2:9" ht="63.75" x14ac:dyDescent="0.2">
      <c r="B33" s="56" t="s">
        <v>132</v>
      </c>
      <c r="C33" s="57" t="s">
        <v>6</v>
      </c>
      <c r="D33" s="58" t="s">
        <v>209</v>
      </c>
      <c r="E33" s="59">
        <v>70</v>
      </c>
      <c r="F33" s="118"/>
      <c r="G33" s="59" t="str">
        <f t="shared" ref="G33" si="6">IF(F33="","",E33*F33)</f>
        <v/>
      </c>
      <c r="I33" s="148">
        <v>0</v>
      </c>
    </row>
    <row r="34" spans="2:9" ht="63.75" x14ac:dyDescent="0.2">
      <c r="B34" s="56" t="s">
        <v>133</v>
      </c>
      <c r="C34" s="57" t="s">
        <v>6</v>
      </c>
      <c r="D34" s="58" t="s">
        <v>160</v>
      </c>
      <c r="E34" s="59">
        <v>50</v>
      </c>
      <c r="F34" s="118"/>
      <c r="G34" s="59" t="str">
        <f t="shared" ref="G34" si="7">IF(F34="","",E34*F34)</f>
        <v/>
      </c>
      <c r="I34" s="148">
        <v>0</v>
      </c>
    </row>
    <row r="35" spans="2:9" x14ac:dyDescent="0.2">
      <c r="B35" s="124"/>
      <c r="C35" s="125"/>
      <c r="D35" s="133"/>
      <c r="E35" s="127"/>
      <c r="F35" s="127"/>
      <c r="G35" s="127"/>
      <c r="I35" s="41"/>
    </row>
    <row r="36" spans="2:9" ht="21.2" customHeight="1" x14ac:dyDescent="0.25">
      <c r="B36" s="159" t="s">
        <v>98</v>
      </c>
      <c r="C36" s="160"/>
      <c r="D36" s="160"/>
      <c r="E36" s="54"/>
      <c r="F36" s="54"/>
      <c r="G36" s="55"/>
    </row>
    <row r="37" spans="2:9" x14ac:dyDescent="0.2">
      <c r="E37" s="53" t="str">
        <f>IF(SUM(E40:E43)=0,0,"")</f>
        <v/>
      </c>
      <c r="F37" s="53"/>
      <c r="G37" s="53"/>
    </row>
    <row r="38" spans="2:9" ht="21.2" customHeight="1" x14ac:dyDescent="0.2">
      <c r="B38" s="161" t="s">
        <v>99</v>
      </c>
      <c r="C38" s="161"/>
      <c r="D38" s="161"/>
      <c r="E38" s="61" t="str">
        <f>IF(SUM(E40:E43)=0,0,"")</f>
        <v/>
      </c>
      <c r="F38" s="61"/>
      <c r="G38" s="61"/>
    </row>
    <row r="39" spans="2:9" x14ac:dyDescent="0.2">
      <c r="E39" s="53" t="str">
        <f>IF(SUM(E40:E43)=0,0,"")</f>
        <v/>
      </c>
      <c r="F39" s="53"/>
      <c r="G39" s="53"/>
    </row>
    <row r="40" spans="2:9" ht="25.5" x14ac:dyDescent="0.2">
      <c r="B40" s="56" t="s">
        <v>100</v>
      </c>
      <c r="C40" s="57" t="s">
        <v>9</v>
      </c>
      <c r="D40" s="58" t="s">
        <v>122</v>
      </c>
      <c r="E40" s="59">
        <f>222/2</f>
        <v>111</v>
      </c>
      <c r="F40" s="118"/>
      <c r="G40" s="59" t="str">
        <f t="shared" ref="G40:G43" si="8">IF(F40="","",E40*F40)</f>
        <v/>
      </c>
      <c r="I40" s="123">
        <v>0</v>
      </c>
    </row>
    <row r="41" spans="2:9" ht="38.25" x14ac:dyDescent="0.2">
      <c r="B41" s="56" t="s">
        <v>101</v>
      </c>
      <c r="C41" s="57" t="s">
        <v>9</v>
      </c>
      <c r="D41" s="58" t="s">
        <v>113</v>
      </c>
      <c r="E41" s="59">
        <f>E40</f>
        <v>111</v>
      </c>
      <c r="F41" s="118"/>
      <c r="G41" s="59" t="str">
        <f t="shared" si="8"/>
        <v/>
      </c>
      <c r="I41" s="123">
        <v>0</v>
      </c>
    </row>
    <row r="42" spans="2:9" ht="38.25" x14ac:dyDescent="0.2">
      <c r="B42" s="56" t="s">
        <v>102</v>
      </c>
      <c r="C42" s="57" t="s">
        <v>9</v>
      </c>
      <c r="D42" s="58" t="s">
        <v>161</v>
      </c>
      <c r="E42" s="59">
        <v>17</v>
      </c>
      <c r="F42" s="118"/>
      <c r="G42" s="59" t="str">
        <f t="shared" si="8"/>
        <v/>
      </c>
      <c r="I42" s="131">
        <v>0</v>
      </c>
    </row>
    <row r="43" spans="2:9" ht="25.5" x14ac:dyDescent="0.2">
      <c r="B43" s="56" t="s">
        <v>103</v>
      </c>
      <c r="C43" s="57" t="s">
        <v>9</v>
      </c>
      <c r="D43" s="58" t="s">
        <v>162</v>
      </c>
      <c r="E43" s="59">
        <v>78</v>
      </c>
      <c r="F43" s="118"/>
      <c r="G43" s="59" t="str">
        <f t="shared" si="8"/>
        <v/>
      </c>
      <c r="I43" s="131">
        <v>0</v>
      </c>
    </row>
    <row r="44" spans="2:9" x14ac:dyDescent="0.2">
      <c r="B44" s="56"/>
      <c r="C44" s="57"/>
      <c r="D44" s="58"/>
      <c r="E44" s="59"/>
      <c r="F44" s="59"/>
      <c r="G44" s="59"/>
      <c r="I44" s="131"/>
    </row>
    <row r="45" spans="2:9" x14ac:dyDescent="0.2">
      <c r="B45" s="161" t="s">
        <v>198</v>
      </c>
      <c r="C45" s="161"/>
      <c r="D45" s="161"/>
      <c r="E45" s="59"/>
      <c r="F45" s="59"/>
      <c r="G45" s="59"/>
      <c r="I45" s="131"/>
    </row>
    <row r="46" spans="2:9" x14ac:dyDescent="0.2">
      <c r="B46" s="116"/>
      <c r="C46" s="116"/>
      <c r="D46" s="116"/>
      <c r="E46" s="59"/>
      <c r="F46" s="59"/>
      <c r="G46" s="59"/>
      <c r="I46" s="131"/>
    </row>
    <row r="47" spans="2:9" ht="38.25" x14ac:dyDescent="0.2">
      <c r="B47" s="56" t="s">
        <v>196</v>
      </c>
      <c r="C47" s="57" t="s">
        <v>4</v>
      </c>
      <c r="D47" s="58" t="s">
        <v>197</v>
      </c>
      <c r="E47" s="59">
        <v>174</v>
      </c>
      <c r="F47" s="118"/>
      <c r="G47" s="59" t="str">
        <f t="shared" ref="G47" si="9">IF(F47="","",E47*F47)</f>
        <v/>
      </c>
      <c r="I47" s="131"/>
    </row>
    <row r="48" spans="2:9" ht="13.5" thickBot="1" x14ac:dyDescent="0.25"/>
    <row r="49" spans="4:7" ht="16.5" thickBot="1" x14ac:dyDescent="0.25">
      <c r="D49" s="64" t="s">
        <v>64</v>
      </c>
      <c r="E49" s="65"/>
      <c r="F49" s="156" t="str">
        <f>IF(SUM(G9:G47)=0,"",SUM(G9:G47))</f>
        <v/>
      </c>
      <c r="G49" s="157"/>
    </row>
  </sheetData>
  <sheetProtection algorithmName="SHA-512" hashValue="LjoegcHwcxmJqBUDEBa0/lT5K3IJ7hYu0sIFS3G8MQ0cAuMS+ZXUUguunG4BUS5lpZTYhbA00q1NlfKmf4U/yw==" saltValue="KNhujPjs2ek0O/eNx4M6/g==" spinCount="100000" sheet="1" objects="1" scenarios="1" selectLockedCells="1"/>
  <dataConsolidate/>
  <mergeCells count="12">
    <mergeCell ref="B38:D38"/>
    <mergeCell ref="F49:G49"/>
    <mergeCell ref="B31:D31"/>
    <mergeCell ref="B36:D36"/>
    <mergeCell ref="B19:D19"/>
    <mergeCell ref="B45:D45"/>
    <mergeCell ref="B25:D25"/>
    <mergeCell ref="B4:G4"/>
    <mergeCell ref="B6:D6"/>
    <mergeCell ref="B7:D7"/>
    <mergeCell ref="B17:D17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  <rowBreaks count="1" manualBreakCount="1">
    <brk id="30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rgb="FF00B050"/>
  </sheetPr>
  <dimension ref="A1:I19"/>
  <sheetViews>
    <sheetView view="pageBreakPreview" zoomScale="80" zoomScaleNormal="145" zoomScaleSheetLayoutView="80" zoomScalePageLayoutView="120" workbookViewId="0">
      <selection activeCell="F9" sqref="F9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7" hidden="1" customWidth="1"/>
    <col min="10" max="10" width="9.140625" style="2" customWidth="1"/>
    <col min="11" max="16384" width="9.140625" style="2"/>
  </cols>
  <sheetData>
    <row r="1" spans="1:9" x14ac:dyDescent="0.2">
      <c r="A1" s="21"/>
    </row>
    <row r="2" spans="1:9" ht="25.5" x14ac:dyDescent="0.2">
      <c r="B2" s="16" t="s">
        <v>26</v>
      </c>
      <c r="C2" s="16" t="s">
        <v>31</v>
      </c>
      <c r="D2" s="16" t="s">
        <v>27</v>
      </c>
      <c r="E2" s="17" t="s">
        <v>28</v>
      </c>
      <c r="F2" s="17" t="s">
        <v>29</v>
      </c>
      <c r="G2" s="17" t="s">
        <v>30</v>
      </c>
      <c r="I2" s="28" t="s">
        <v>38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9"/>
    </row>
    <row r="4" spans="1:9" ht="15.75" x14ac:dyDescent="0.2">
      <c r="B4" s="164" t="s">
        <v>54</v>
      </c>
      <c r="C4" s="164"/>
      <c r="D4" s="164"/>
      <c r="E4" s="164"/>
      <c r="F4" s="164"/>
      <c r="G4" s="164"/>
    </row>
    <row r="5" spans="1:9" x14ac:dyDescent="0.2">
      <c r="E5" s="31" t="str">
        <f>IF(SUM(E8:E8)=0,0,"")</f>
        <v/>
      </c>
      <c r="F5" s="31"/>
      <c r="G5" s="31"/>
    </row>
    <row r="6" spans="1:9" ht="21.2" customHeight="1" x14ac:dyDescent="0.25">
      <c r="B6" s="167" t="s">
        <v>55</v>
      </c>
      <c r="C6" s="168"/>
      <c r="D6" s="168"/>
      <c r="E6" s="32" t="str">
        <f>IF(SUM(E8:E8)=0,0,"")</f>
        <v/>
      </c>
      <c r="F6" s="32"/>
      <c r="G6" s="33"/>
    </row>
    <row r="7" spans="1:9" x14ac:dyDescent="0.2">
      <c r="E7" s="31" t="str">
        <f>IF(SUM(E8:E8)=0,0,"")</f>
        <v/>
      </c>
      <c r="F7" s="31"/>
      <c r="G7" s="31"/>
    </row>
    <row r="8" spans="1:9" ht="51" x14ac:dyDescent="0.2">
      <c r="B8" s="9" t="s">
        <v>56</v>
      </c>
      <c r="C8" s="12" t="s">
        <v>9</v>
      </c>
      <c r="D8" s="14" t="s">
        <v>163</v>
      </c>
      <c r="E8" s="10">
        <v>35</v>
      </c>
      <c r="F8" s="118"/>
      <c r="G8" s="10" t="str">
        <f t="shared" ref="G8" si="0">IF(F8="","",E8*F8)</f>
        <v/>
      </c>
      <c r="I8" s="77">
        <v>40.659999999999997</v>
      </c>
    </row>
    <row r="9" spans="1:9" s="85" customFormat="1" ht="51" x14ac:dyDescent="0.2">
      <c r="A9" s="81"/>
      <c r="B9" s="82" t="s">
        <v>164</v>
      </c>
      <c r="C9" s="83" t="s">
        <v>10</v>
      </c>
      <c r="D9" s="80" t="s">
        <v>125</v>
      </c>
      <c r="E9" s="111">
        <f>0.4*35</f>
        <v>14</v>
      </c>
      <c r="F9" s="119"/>
      <c r="G9" s="84" t="str">
        <f t="shared" ref="G9" si="1">IF(F9="","",E9*F9)</f>
        <v/>
      </c>
    </row>
    <row r="10" spans="1:9" x14ac:dyDescent="0.2">
      <c r="B10" s="98"/>
      <c r="C10" s="100"/>
      <c r="D10" s="101"/>
      <c r="E10" s="99"/>
      <c r="F10" s="99"/>
      <c r="G10" s="99"/>
      <c r="I10" s="2"/>
    </row>
    <row r="11" spans="1:9" ht="21.2" customHeight="1" x14ac:dyDescent="0.25">
      <c r="B11" s="167" t="s">
        <v>57</v>
      </c>
      <c r="C11" s="168"/>
      <c r="D11" s="168"/>
      <c r="E11" s="32" t="str">
        <f>IF(SUM(E14:E16)=0,0,"")</f>
        <v/>
      </c>
      <c r="F11" s="32"/>
      <c r="G11" s="33"/>
    </row>
    <row r="12" spans="1:9" ht="21.2" customHeight="1" x14ac:dyDescent="0.25">
      <c r="B12" s="109"/>
      <c r="C12" s="109"/>
      <c r="D12" s="109"/>
      <c r="E12" s="110"/>
      <c r="F12" s="110"/>
      <c r="G12" s="110"/>
      <c r="I12" s="108"/>
    </row>
    <row r="13" spans="1:9" ht="25.5" x14ac:dyDescent="0.2">
      <c r="B13" s="9" t="s">
        <v>165</v>
      </c>
      <c r="C13" s="12" t="s">
        <v>4</v>
      </c>
      <c r="D13" s="14" t="s">
        <v>123</v>
      </c>
      <c r="E13" s="67">
        <v>1</v>
      </c>
      <c r="F13" s="118"/>
      <c r="G13" s="10" t="str">
        <f t="shared" ref="G13" si="2">IF(F13="","",E13*F13)</f>
        <v/>
      </c>
      <c r="I13" s="2"/>
    </row>
    <row r="14" spans="1:9" ht="51" x14ac:dyDescent="0.2">
      <c r="B14" s="9" t="s">
        <v>58</v>
      </c>
      <c r="C14" s="12" t="s">
        <v>4</v>
      </c>
      <c r="D14" s="14" t="s">
        <v>120</v>
      </c>
      <c r="E14" s="67">
        <v>11</v>
      </c>
      <c r="F14" s="118"/>
      <c r="G14" s="10" t="str">
        <f t="shared" ref="G14" si="3">IF(F14="","",E14*F14)</f>
        <v/>
      </c>
      <c r="I14" s="78">
        <v>177</v>
      </c>
    </row>
    <row r="15" spans="1:9" ht="38.25" x14ac:dyDescent="0.2">
      <c r="B15" s="9" t="s">
        <v>59</v>
      </c>
      <c r="C15" s="12" t="s">
        <v>4</v>
      </c>
      <c r="D15" s="66" t="s">
        <v>121</v>
      </c>
      <c r="E15" s="67">
        <v>11</v>
      </c>
      <c r="F15" s="118"/>
      <c r="G15" s="10" t="str">
        <f t="shared" ref="G15:G16" si="4">IF(F15="","",E15*F15)</f>
        <v/>
      </c>
      <c r="I15" s="78">
        <v>289</v>
      </c>
    </row>
    <row r="16" spans="1:9" ht="51" x14ac:dyDescent="0.2">
      <c r="B16" s="9" t="s">
        <v>60</v>
      </c>
      <c r="C16" s="12" t="s">
        <v>4</v>
      </c>
      <c r="D16" s="14" t="s">
        <v>167</v>
      </c>
      <c r="E16" s="67">
        <v>5</v>
      </c>
      <c r="F16" s="118"/>
      <c r="G16" s="10" t="str">
        <f t="shared" si="4"/>
        <v/>
      </c>
      <c r="I16" s="76">
        <v>0</v>
      </c>
    </row>
    <row r="17" spans="2:9" ht="38.25" x14ac:dyDescent="0.2">
      <c r="B17" s="9" t="s">
        <v>166</v>
      </c>
      <c r="C17" s="12" t="s">
        <v>4</v>
      </c>
      <c r="D17" s="14" t="s">
        <v>168</v>
      </c>
      <c r="E17" s="67">
        <v>7</v>
      </c>
      <c r="F17" s="118"/>
      <c r="G17" s="10" t="str">
        <f t="shared" ref="G17" si="5">IF(F17="","",E17*F17)</f>
        <v/>
      </c>
      <c r="I17" s="30">
        <v>0</v>
      </c>
    </row>
    <row r="18" spans="2:9" ht="13.5" thickBot="1" x14ac:dyDescent="0.25">
      <c r="B18" s="98"/>
      <c r="C18" s="100"/>
      <c r="D18" s="101"/>
      <c r="E18" s="99"/>
      <c r="F18" s="99"/>
      <c r="G18" s="99"/>
      <c r="I18" s="2"/>
    </row>
    <row r="19" spans="2:9" ht="16.5" thickBot="1" x14ac:dyDescent="0.25">
      <c r="D19" s="22" t="s">
        <v>63</v>
      </c>
      <c r="E19" s="23"/>
      <c r="F19" s="165" t="str">
        <f>IF(SUM(G5:G17)=0,"",SUM(G5:G17))</f>
        <v/>
      </c>
      <c r="G19" s="166"/>
    </row>
  </sheetData>
  <sheetProtection algorithmName="SHA-512" hashValue="dq4BRSYqhLBo3tYDrFdyb4fRKice/Pkx6nW35isaVo2Sb2mio8jSphZ2Eqj1q4UoChVqHNWK56OkkikxnE6T7w==" saltValue="6SzGybwdpwqtrG6w2d718A==" spinCount="100000" sheet="1" objects="1" scenarios="1" selectLockedCells="1"/>
  <dataConsolidate/>
  <mergeCells count="4">
    <mergeCell ref="B4:G4"/>
    <mergeCell ref="F19:G19"/>
    <mergeCell ref="B6:D6"/>
    <mergeCell ref="B11:D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rgb="FF0070C0"/>
  </sheetPr>
  <dimension ref="A1:I6"/>
  <sheetViews>
    <sheetView view="pageBreakPreview" zoomScale="80" zoomScaleNormal="100" zoomScaleSheetLayoutView="80" zoomScalePageLayoutView="120" workbookViewId="0">
      <selection activeCell="O13" sqref="O13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102"/>
    <col min="6" max="6" width="9.140625" style="8" customWidth="1"/>
    <col min="7" max="7" width="9.7109375" style="8" customWidth="1"/>
    <col min="8" max="8" width="4" style="2" customWidth="1"/>
    <col min="9" max="9" width="16.85546875" style="24" hidden="1" customWidth="1"/>
    <col min="10" max="10" width="9.140625" style="2" customWidth="1"/>
    <col min="11" max="16384" width="9.140625" style="2"/>
  </cols>
  <sheetData>
    <row r="1" spans="1:9" x14ac:dyDescent="0.2">
      <c r="A1" s="21"/>
    </row>
    <row r="2" spans="1:9" ht="25.5" x14ac:dyDescent="0.2">
      <c r="B2" s="16" t="s">
        <v>26</v>
      </c>
      <c r="C2" s="16" t="s">
        <v>31</v>
      </c>
      <c r="D2" s="16" t="s">
        <v>27</v>
      </c>
      <c r="E2" s="103" t="s">
        <v>28</v>
      </c>
      <c r="F2" s="17" t="s">
        <v>29</v>
      </c>
      <c r="G2" s="17" t="s">
        <v>30</v>
      </c>
      <c r="I2" s="25" t="s">
        <v>38</v>
      </c>
    </row>
    <row r="3" spans="1:9" s="4" customFormat="1" x14ac:dyDescent="0.2">
      <c r="A3" s="7"/>
      <c r="B3" s="5"/>
      <c r="C3" s="5"/>
      <c r="D3" s="13"/>
      <c r="E3" s="104"/>
      <c r="F3" s="6"/>
      <c r="G3" s="6"/>
      <c r="I3" s="26"/>
    </row>
    <row r="4" spans="1:9" ht="15.75" x14ac:dyDescent="0.2">
      <c r="B4" s="164" t="s">
        <v>61</v>
      </c>
      <c r="C4" s="164"/>
      <c r="D4" s="164"/>
      <c r="E4" s="169"/>
      <c r="F4" s="164"/>
      <c r="G4" s="164"/>
    </row>
    <row r="5" spans="1:9" ht="13.5" thickBot="1" x14ac:dyDescent="0.25"/>
    <row r="6" spans="1:9" ht="16.5" thickBot="1" x14ac:dyDescent="0.25">
      <c r="D6" s="22" t="s">
        <v>62</v>
      </c>
      <c r="E6" s="105"/>
      <c r="F6" s="165" t="str">
        <f>IF(SUM(G5)=0,"",SUM(G5))</f>
        <v/>
      </c>
      <c r="G6" s="166"/>
    </row>
  </sheetData>
  <sheetProtection algorithmName="SHA-512" hashValue="8s93cJfAoSWir3Z0jqPrYr/3HzsqhVeGTcdkHAHKKNqIHte8r0CIbKo1lViQWizmvIn8EYCJWnRLDu5eQI0WMw==" saltValue="lBF1v5Dail2a17f0rJDuFQ==" spinCount="100000" sheet="1" selectLockedCells="1" selectUnlockedCells="1"/>
  <dataConsolidate/>
  <mergeCells count="2">
    <mergeCell ref="B4:G4"/>
    <mergeCell ref="F6:G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rgb="FF002060"/>
  </sheetPr>
  <dimension ref="A1:J35"/>
  <sheetViews>
    <sheetView view="pageBreakPreview" zoomScale="80" zoomScaleNormal="145" zoomScaleSheetLayoutView="80" zoomScalePageLayoutView="120" workbookViewId="0">
      <selection activeCell="F9" sqref="F9"/>
    </sheetView>
  </sheetViews>
  <sheetFormatPr defaultColWidth="9.140625" defaultRowHeight="12.75" x14ac:dyDescent="0.2"/>
  <cols>
    <col min="1" max="1" width="2.140625" style="43" customWidth="1"/>
    <col min="2" max="2" width="6.28515625" style="37" customWidth="1"/>
    <col min="3" max="3" width="5.28515625" style="38" customWidth="1"/>
    <col min="4" max="4" width="45.42578125" style="39" customWidth="1"/>
    <col min="5" max="5" width="9.140625" style="40"/>
    <col min="6" max="6" width="9.140625" style="40" customWidth="1"/>
    <col min="7" max="7" width="9.7109375" style="40" customWidth="1"/>
    <col min="8" max="8" width="4" style="41" hidden="1" customWidth="1"/>
    <col min="9" max="9" width="16.85546875" style="149" hidden="1" customWidth="1"/>
    <col min="10" max="10" width="9.140625" style="41" hidden="1" customWidth="1"/>
    <col min="11" max="16384" width="9.140625" style="41"/>
  </cols>
  <sheetData>
    <row r="1" spans="1:9" x14ac:dyDescent="0.2">
      <c r="A1" s="36"/>
    </row>
    <row r="2" spans="1:9" ht="25.5" x14ac:dyDescent="0.2">
      <c r="B2" s="44" t="s">
        <v>26</v>
      </c>
      <c r="C2" s="44" t="s">
        <v>31</v>
      </c>
      <c r="D2" s="44" t="s">
        <v>27</v>
      </c>
      <c r="E2" s="45" t="s">
        <v>28</v>
      </c>
      <c r="F2" s="45" t="s">
        <v>29</v>
      </c>
      <c r="G2" s="45" t="s">
        <v>30</v>
      </c>
      <c r="I2" s="150" t="s">
        <v>38</v>
      </c>
    </row>
    <row r="3" spans="1:9" s="51" customFormat="1" x14ac:dyDescent="0.2">
      <c r="A3" s="47"/>
      <c r="B3" s="48"/>
      <c r="C3" s="48"/>
      <c r="D3" s="49"/>
      <c r="E3" s="50"/>
      <c r="F3" s="50"/>
      <c r="G3" s="50"/>
      <c r="I3" s="151"/>
    </row>
    <row r="4" spans="1:9" ht="15.75" x14ac:dyDescent="0.2">
      <c r="B4" s="158" t="s">
        <v>67</v>
      </c>
      <c r="C4" s="158"/>
      <c r="D4" s="158"/>
      <c r="E4" s="158"/>
      <c r="F4" s="158"/>
      <c r="G4" s="158"/>
    </row>
    <row r="5" spans="1:9" ht="12.75" customHeight="1" x14ac:dyDescent="0.2">
      <c r="B5" s="115"/>
      <c r="C5" s="115"/>
      <c r="D5" s="115"/>
      <c r="E5" s="134" t="str">
        <f>IF(SUM(E8:E14)=0,0,"")</f>
        <v/>
      </c>
      <c r="F5" s="134"/>
      <c r="G5" s="134"/>
    </row>
    <row r="6" spans="1:9" ht="21.2" customHeight="1" x14ac:dyDescent="0.25">
      <c r="B6" s="159" t="s">
        <v>68</v>
      </c>
      <c r="C6" s="160"/>
      <c r="D6" s="160"/>
      <c r="E6" s="54" t="str">
        <f>IF(SUM(E8:E14)=0,0,"")</f>
        <v/>
      </c>
      <c r="F6" s="54"/>
      <c r="G6" s="55"/>
    </row>
    <row r="7" spans="1:9" x14ac:dyDescent="0.2">
      <c r="E7" s="152" t="str">
        <f>IF(SUM(E8:E14)=0,0,"")</f>
        <v/>
      </c>
      <c r="F7" s="152"/>
      <c r="G7" s="152"/>
    </row>
    <row r="8" spans="1:9" ht="38.25" x14ac:dyDescent="0.2">
      <c r="B8" s="56" t="s">
        <v>69</v>
      </c>
      <c r="C8" s="57" t="s">
        <v>4</v>
      </c>
      <c r="D8" s="58" t="s">
        <v>79</v>
      </c>
      <c r="E8" s="59">
        <v>11</v>
      </c>
      <c r="F8" s="118"/>
      <c r="G8" s="59" t="str">
        <f t="shared" ref="G8:G11" si="0">IF(F8="","",E8*F8)</f>
        <v/>
      </c>
      <c r="I8" s="149">
        <v>30</v>
      </c>
    </row>
    <row r="9" spans="1:9" ht="38.25" x14ac:dyDescent="0.2">
      <c r="B9" s="56" t="s">
        <v>173</v>
      </c>
      <c r="C9" s="57" t="s">
        <v>4</v>
      </c>
      <c r="D9" s="58" t="s">
        <v>172</v>
      </c>
      <c r="E9" s="59">
        <v>2</v>
      </c>
      <c r="F9" s="118"/>
      <c r="G9" s="59" t="str">
        <f t="shared" si="0"/>
        <v/>
      </c>
    </row>
    <row r="10" spans="1:9" ht="38.25" x14ac:dyDescent="0.2">
      <c r="B10" s="56" t="s">
        <v>171</v>
      </c>
      <c r="C10" s="57" t="s">
        <v>4</v>
      </c>
      <c r="D10" s="58" t="s">
        <v>174</v>
      </c>
      <c r="E10" s="59">
        <v>1</v>
      </c>
      <c r="F10" s="118"/>
      <c r="G10" s="59" t="str">
        <f t="shared" ref="G10" si="1">IF(F10="","",E10*F10)</f>
        <v/>
      </c>
    </row>
    <row r="11" spans="1:9" ht="38.25" x14ac:dyDescent="0.2">
      <c r="B11" s="56" t="s">
        <v>70</v>
      </c>
      <c r="C11" s="57" t="s">
        <v>4</v>
      </c>
      <c r="D11" s="58" t="s">
        <v>170</v>
      </c>
      <c r="E11" s="59">
        <v>3</v>
      </c>
      <c r="F11" s="118"/>
      <c r="G11" s="59" t="str">
        <f t="shared" si="0"/>
        <v/>
      </c>
      <c r="I11" s="149">
        <v>0</v>
      </c>
    </row>
    <row r="12" spans="1:9" ht="51" x14ac:dyDescent="0.2">
      <c r="B12" s="56" t="s">
        <v>71</v>
      </c>
      <c r="C12" s="57" t="s">
        <v>4</v>
      </c>
      <c r="D12" s="58" t="s">
        <v>187</v>
      </c>
      <c r="E12" s="59">
        <v>6</v>
      </c>
      <c r="F12" s="118"/>
      <c r="G12" s="59" t="str">
        <f t="shared" ref="G12:G14" si="2">IF(F12="","",E12*F12)</f>
        <v/>
      </c>
      <c r="I12" s="149">
        <v>105</v>
      </c>
    </row>
    <row r="13" spans="1:9" ht="51" x14ac:dyDescent="0.2">
      <c r="B13" s="56" t="s">
        <v>72</v>
      </c>
      <c r="C13" s="57" t="s">
        <v>4</v>
      </c>
      <c r="D13" s="58" t="s">
        <v>188</v>
      </c>
      <c r="E13" s="59">
        <v>4</v>
      </c>
      <c r="F13" s="118"/>
      <c r="G13" s="59" t="str">
        <f t="shared" ref="G13" si="3">IF(F13="","",E13*F13)</f>
        <v/>
      </c>
    </row>
    <row r="14" spans="1:9" ht="51" x14ac:dyDescent="0.2">
      <c r="B14" s="56" t="s">
        <v>186</v>
      </c>
      <c r="C14" s="57" t="s">
        <v>4</v>
      </c>
      <c r="D14" s="58" t="s">
        <v>189</v>
      </c>
      <c r="E14" s="59">
        <v>7</v>
      </c>
      <c r="F14" s="118"/>
      <c r="G14" s="59" t="str">
        <f t="shared" si="2"/>
        <v/>
      </c>
      <c r="I14" s="149">
        <v>125</v>
      </c>
    </row>
    <row r="15" spans="1:9" x14ac:dyDescent="0.2">
      <c r="E15" s="53" t="str">
        <f>IF(SUM(E19:E24)=0,0,"")</f>
        <v/>
      </c>
      <c r="F15" s="53"/>
      <c r="G15" s="53"/>
    </row>
    <row r="16" spans="1:9" ht="21.2" customHeight="1" x14ac:dyDescent="0.25">
      <c r="B16" s="159" t="s">
        <v>73</v>
      </c>
      <c r="C16" s="160"/>
      <c r="D16" s="160"/>
      <c r="E16" s="54" t="str">
        <f>IF(SUM(E19:E24)=0,0,"")</f>
        <v/>
      </c>
      <c r="F16" s="54"/>
      <c r="G16" s="55"/>
    </row>
    <row r="17" spans="2:9" x14ac:dyDescent="0.2">
      <c r="E17" s="53" t="str">
        <f>IF(SUM(E19:E24)=0,0,"")</f>
        <v/>
      </c>
      <c r="F17" s="53"/>
      <c r="G17" s="53"/>
    </row>
    <row r="18" spans="2:9" ht="76.5" x14ac:dyDescent="0.2">
      <c r="B18" s="56" t="s">
        <v>192</v>
      </c>
      <c r="C18" s="57" t="s">
        <v>9</v>
      </c>
      <c r="D18" s="58" t="s">
        <v>193</v>
      </c>
      <c r="E18" s="59">
        <f>278-99</f>
        <v>179</v>
      </c>
      <c r="F18" s="118"/>
      <c r="G18" s="59" t="str">
        <f>IF(F18="","",E18*F18)</f>
        <v/>
      </c>
    </row>
    <row r="19" spans="2:9" ht="76.5" x14ac:dyDescent="0.2">
      <c r="B19" s="56" t="s">
        <v>74</v>
      </c>
      <c r="C19" s="57" t="s">
        <v>9</v>
      </c>
      <c r="D19" s="58" t="s">
        <v>194</v>
      </c>
      <c r="E19" s="59">
        <v>99</v>
      </c>
      <c r="F19" s="118"/>
      <c r="G19" s="59" t="str">
        <f>IF(F19="","",E19*F19)</f>
        <v/>
      </c>
      <c r="I19" s="149">
        <v>0</v>
      </c>
    </row>
    <row r="20" spans="2:9" ht="76.5" x14ac:dyDescent="0.2">
      <c r="B20" s="56" t="s">
        <v>180</v>
      </c>
      <c r="C20" s="57" t="s">
        <v>9</v>
      </c>
      <c r="D20" s="58" t="s">
        <v>179</v>
      </c>
      <c r="E20" s="59">
        <v>99</v>
      </c>
      <c r="F20" s="118"/>
      <c r="G20" s="59" t="str">
        <f>IF(F20="","",E20*F20)</f>
        <v/>
      </c>
    </row>
    <row r="21" spans="2:9" ht="76.5" x14ac:dyDescent="0.2">
      <c r="B21" s="56" t="s">
        <v>75</v>
      </c>
      <c r="C21" s="57" t="s">
        <v>6</v>
      </c>
      <c r="D21" s="58" t="s">
        <v>178</v>
      </c>
      <c r="E21" s="59">
        <v>31</v>
      </c>
      <c r="F21" s="118"/>
      <c r="G21" s="59" t="str">
        <f t="shared" ref="G21:G23" si="4">IF(F21="","",E21*F21)</f>
        <v/>
      </c>
      <c r="I21" s="149">
        <v>15</v>
      </c>
    </row>
    <row r="22" spans="2:9" ht="63.75" x14ac:dyDescent="0.2">
      <c r="B22" s="56" t="s">
        <v>76</v>
      </c>
      <c r="C22" s="57" t="s">
        <v>9</v>
      </c>
      <c r="D22" s="58" t="s">
        <v>177</v>
      </c>
      <c r="E22" s="59">
        <v>18</v>
      </c>
      <c r="F22" s="118"/>
      <c r="G22" s="59" t="str">
        <f t="shared" si="4"/>
        <v/>
      </c>
      <c r="I22" s="149">
        <v>0</v>
      </c>
    </row>
    <row r="23" spans="2:9" ht="76.5" x14ac:dyDescent="0.2">
      <c r="B23" s="56" t="s">
        <v>77</v>
      </c>
      <c r="C23" s="57" t="s">
        <v>6</v>
      </c>
      <c r="D23" s="58" t="s">
        <v>176</v>
      </c>
      <c r="E23" s="59">
        <f>3*0.24+3*0.22</f>
        <v>1.38</v>
      </c>
      <c r="F23" s="118"/>
      <c r="G23" s="59" t="str">
        <f t="shared" si="4"/>
        <v/>
      </c>
    </row>
    <row r="24" spans="2:9" ht="76.5" x14ac:dyDescent="0.2">
      <c r="B24" s="56" t="s">
        <v>175</v>
      </c>
      <c r="C24" s="57" t="s">
        <v>6</v>
      </c>
      <c r="D24" s="58" t="s">
        <v>181</v>
      </c>
      <c r="E24" s="59">
        <f>41*0.5*0.6</f>
        <v>12.299999999999999</v>
      </c>
      <c r="F24" s="118"/>
      <c r="G24" s="59" t="str">
        <f t="shared" ref="G24" si="5">IF(F24="","",E24*F24)</f>
        <v/>
      </c>
      <c r="I24" s="149">
        <v>0</v>
      </c>
    </row>
    <row r="25" spans="2:9" ht="38.25" x14ac:dyDescent="0.2">
      <c r="B25" s="56" t="s">
        <v>190</v>
      </c>
      <c r="C25" s="57" t="s">
        <v>9</v>
      </c>
      <c r="D25" s="58" t="s">
        <v>191</v>
      </c>
      <c r="E25" s="59">
        <v>278</v>
      </c>
      <c r="F25" s="118"/>
      <c r="G25" s="59" t="str">
        <f t="shared" ref="G25" si="6">IF(F25="","",E25*F25)</f>
        <v/>
      </c>
    </row>
    <row r="26" spans="2:9" x14ac:dyDescent="0.2">
      <c r="B26" s="124"/>
      <c r="C26" s="125"/>
      <c r="D26" s="133"/>
      <c r="E26" s="127"/>
      <c r="F26" s="127"/>
      <c r="G26" s="127"/>
      <c r="I26" s="41"/>
    </row>
    <row r="27" spans="2:9" ht="21.2" customHeight="1" x14ac:dyDescent="0.25">
      <c r="B27" s="159" t="s">
        <v>78</v>
      </c>
      <c r="C27" s="160"/>
      <c r="D27" s="160"/>
      <c r="E27" s="54" t="str">
        <f>IF(SUM(E28:E30)=0,0,"")</f>
        <v/>
      </c>
      <c r="F27" s="54"/>
      <c r="G27" s="55"/>
    </row>
    <row r="28" spans="2:9" x14ac:dyDescent="0.2">
      <c r="B28" s="56"/>
      <c r="C28" s="57"/>
      <c r="D28" s="58"/>
      <c r="E28" s="59"/>
      <c r="F28" s="59"/>
      <c r="G28" s="59"/>
    </row>
    <row r="29" spans="2:9" ht="25.5" x14ac:dyDescent="0.2">
      <c r="B29" s="56" t="s">
        <v>182</v>
      </c>
      <c r="C29" s="57" t="s">
        <v>4</v>
      </c>
      <c r="D29" s="58" t="s">
        <v>135</v>
      </c>
      <c r="E29" s="59">
        <v>1</v>
      </c>
      <c r="F29" s="118"/>
      <c r="G29" s="59" t="str">
        <f t="shared" ref="G29" si="7">IF(F29="","",E29*F29)</f>
        <v/>
      </c>
      <c r="I29" s="41"/>
    </row>
    <row r="30" spans="2:9" ht="25.5" x14ac:dyDescent="0.2">
      <c r="B30" s="56" t="s">
        <v>183</v>
      </c>
      <c r="C30" s="57" t="s">
        <v>4</v>
      </c>
      <c r="D30" s="58" t="s">
        <v>134</v>
      </c>
      <c r="E30" s="59">
        <v>10</v>
      </c>
      <c r="F30" s="118"/>
      <c r="G30" s="59" t="str">
        <f t="shared" ref="G30:G32" si="8">IF(F30="","",E30*F30)</f>
        <v/>
      </c>
      <c r="I30" s="41"/>
    </row>
    <row r="31" spans="2:9" ht="51" x14ac:dyDescent="0.2">
      <c r="B31" s="56" t="s">
        <v>202</v>
      </c>
      <c r="C31" s="57" t="s">
        <v>6</v>
      </c>
      <c r="D31" s="58" t="s">
        <v>199</v>
      </c>
      <c r="E31" s="59">
        <v>26</v>
      </c>
      <c r="F31" s="119"/>
      <c r="G31" s="59" t="str">
        <f t="shared" si="8"/>
        <v/>
      </c>
      <c r="I31" s="41"/>
    </row>
    <row r="32" spans="2:9" ht="51" x14ac:dyDescent="0.2">
      <c r="B32" s="56" t="s">
        <v>203</v>
      </c>
      <c r="C32" s="57" t="s">
        <v>200</v>
      </c>
      <c r="D32" s="58" t="s">
        <v>201</v>
      </c>
      <c r="E32" s="59">
        <v>12</v>
      </c>
      <c r="F32" s="119"/>
      <c r="G32" s="59" t="str">
        <f t="shared" si="8"/>
        <v/>
      </c>
      <c r="I32" s="41"/>
    </row>
    <row r="33" spans="2:9" ht="38.25" x14ac:dyDescent="0.2">
      <c r="B33" s="56" t="s">
        <v>204</v>
      </c>
      <c r="C33" s="57" t="s">
        <v>4</v>
      </c>
      <c r="D33" s="58" t="s">
        <v>205</v>
      </c>
      <c r="E33" s="59">
        <v>12</v>
      </c>
      <c r="F33" s="119"/>
      <c r="G33" s="59" t="str">
        <f t="shared" ref="G33" si="9">IF(F33="","",E33*F33)</f>
        <v/>
      </c>
      <c r="I33" s="41"/>
    </row>
    <row r="34" spans="2:9" ht="13.5" thickBot="1" x14ac:dyDescent="0.25">
      <c r="I34" s="41"/>
    </row>
    <row r="35" spans="2:9" ht="16.5" thickBot="1" x14ac:dyDescent="0.25">
      <c r="D35" s="64" t="s">
        <v>66</v>
      </c>
      <c r="E35" s="65"/>
      <c r="F35" s="156" t="str">
        <f>IF(SUM(G8:G33)=0,"",SUM(G8:G33))</f>
        <v/>
      </c>
      <c r="G35" s="157"/>
    </row>
  </sheetData>
  <sheetProtection algorithmName="SHA-512" hashValue="fwqLGtDJ2sCEMexAqSAxlmXEU6s+gD4i6RMl67g2St3pc+nvkNgE56jld1LZtJnmWetYO/sZJm8VHH82QKp3yw==" saltValue="fPeNqjo5Vm5TtF8lMBpZxQ==" spinCount="100000" sheet="1" objects="1" scenarios="1" selectLockedCells="1"/>
  <dataConsolidate/>
  <mergeCells count="5">
    <mergeCell ref="B27:D27"/>
    <mergeCell ref="F35:G35"/>
    <mergeCell ref="B4:G4"/>
    <mergeCell ref="B6:D6"/>
    <mergeCell ref="B16:D1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/>
  <dimension ref="A1:I16"/>
  <sheetViews>
    <sheetView view="pageBreakPreview" zoomScale="80" zoomScaleNormal="100" zoomScaleSheetLayoutView="80" zoomScalePageLayoutView="120" workbookViewId="0">
      <selection activeCell="F12" sqref="F12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5703125" style="11" customWidth="1"/>
    <col min="4" max="4" width="45.42578125" style="15" customWidth="1"/>
    <col min="5" max="5" width="9.140625" style="8"/>
    <col min="6" max="6" width="10.28515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1"/>
    </row>
    <row r="2" spans="1:9" x14ac:dyDescent="0.2">
      <c r="B2" s="16" t="s">
        <v>26</v>
      </c>
      <c r="C2" s="16" t="s">
        <v>31</v>
      </c>
      <c r="D2" s="16" t="s">
        <v>27</v>
      </c>
      <c r="E2" s="17" t="s">
        <v>28</v>
      </c>
      <c r="F2" s="17" t="s">
        <v>29</v>
      </c>
      <c r="G2" s="17" t="s">
        <v>30</v>
      </c>
      <c r="I2" s="20" t="s">
        <v>38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64" t="s">
        <v>81</v>
      </c>
      <c r="C4" s="164"/>
      <c r="D4" s="164"/>
      <c r="E4" s="164"/>
      <c r="F4" s="164"/>
      <c r="G4" s="164"/>
    </row>
    <row r="5" spans="1:9" ht="12.75" customHeight="1" x14ac:dyDescent="0.2">
      <c r="B5" s="117"/>
      <c r="C5" s="117"/>
      <c r="D5" s="117"/>
      <c r="E5" s="34" t="str">
        <f>IF(SUM(E8:E8)=0,0,"")</f>
        <v/>
      </c>
      <c r="F5" s="34"/>
      <c r="G5" s="34"/>
    </row>
    <row r="6" spans="1:9" ht="21.2" customHeight="1" x14ac:dyDescent="0.25">
      <c r="B6" s="167" t="s">
        <v>82</v>
      </c>
      <c r="C6" s="168"/>
      <c r="D6" s="168"/>
      <c r="E6" s="32" t="str">
        <f>IF(SUM(E8:E8)=0,0,"")</f>
        <v/>
      </c>
      <c r="F6" s="32"/>
      <c r="G6" s="33"/>
    </row>
    <row r="7" spans="1:9" x14ac:dyDescent="0.2">
      <c r="E7" s="35" t="str">
        <f>IF(SUM(E8:E8)=0,0,"")</f>
        <v/>
      </c>
      <c r="F7" s="35"/>
      <c r="G7" s="35"/>
    </row>
    <row r="8" spans="1:9" ht="51" x14ac:dyDescent="0.2">
      <c r="B8" s="9" t="s">
        <v>83</v>
      </c>
      <c r="C8" s="12" t="s">
        <v>126</v>
      </c>
      <c r="D8" s="14" t="s">
        <v>137</v>
      </c>
      <c r="E8" s="10">
        <v>130</v>
      </c>
      <c r="F8" s="118"/>
      <c r="G8" s="10" t="str">
        <f t="shared" ref="G8" si="0">IF(F8="","",E8*F8)</f>
        <v/>
      </c>
      <c r="I8" s="19">
        <v>0</v>
      </c>
    </row>
    <row r="9" spans="1:9" x14ac:dyDescent="0.2">
      <c r="E9" s="35" t="str">
        <f>IF(SUM(E12:E14)=0,0,"")</f>
        <v/>
      </c>
      <c r="F9" s="35"/>
      <c r="G9" s="35"/>
    </row>
    <row r="10" spans="1:9" ht="21.2" customHeight="1" x14ac:dyDescent="0.25">
      <c r="B10" s="167" t="s">
        <v>84</v>
      </c>
      <c r="C10" s="168"/>
      <c r="D10" s="168"/>
      <c r="E10" s="32" t="str">
        <f>IF(SUM(E12:E14)=0,0,"")</f>
        <v/>
      </c>
      <c r="F10" s="32"/>
      <c r="G10" s="33"/>
    </row>
    <row r="11" spans="1:9" x14ac:dyDescent="0.2">
      <c r="E11" s="35" t="str">
        <f>IF(SUM(E12:E14)=0,0,"")</f>
        <v/>
      </c>
      <c r="F11" s="35"/>
      <c r="G11" s="35"/>
    </row>
    <row r="12" spans="1:9" ht="25.5" x14ac:dyDescent="0.2">
      <c r="B12" s="9" t="s">
        <v>85</v>
      </c>
      <c r="C12" s="12" t="s">
        <v>86</v>
      </c>
      <c r="D12" s="14" t="s">
        <v>87</v>
      </c>
      <c r="E12" s="10">
        <v>35</v>
      </c>
      <c r="F12" s="118"/>
      <c r="G12" s="10" t="str">
        <f t="shared" ref="G12:G14" si="1">IF(F12="","",E12*F12)</f>
        <v/>
      </c>
      <c r="I12" s="19">
        <v>125</v>
      </c>
    </row>
    <row r="13" spans="1:9" ht="25.5" x14ac:dyDescent="0.2">
      <c r="B13" s="9" t="s">
        <v>88</v>
      </c>
      <c r="C13" s="12" t="s">
        <v>4</v>
      </c>
      <c r="D13" s="14" t="s">
        <v>117</v>
      </c>
      <c r="E13" s="10">
        <v>2</v>
      </c>
      <c r="F13" s="118"/>
      <c r="G13" s="10" t="str">
        <f t="shared" si="1"/>
        <v/>
      </c>
      <c r="I13" s="19">
        <v>125</v>
      </c>
    </row>
    <row r="14" spans="1:9" ht="38.25" x14ac:dyDescent="0.2">
      <c r="B14" s="9" t="s">
        <v>89</v>
      </c>
      <c r="C14" s="12" t="s">
        <v>4</v>
      </c>
      <c r="D14" s="14" t="s">
        <v>138</v>
      </c>
      <c r="E14" s="10">
        <v>1</v>
      </c>
      <c r="F14" s="118"/>
      <c r="G14" s="10" t="str">
        <f t="shared" si="1"/>
        <v/>
      </c>
      <c r="I14" s="19">
        <v>167678.87850000002</v>
      </c>
    </row>
    <row r="15" spans="1:9" ht="13.5" thickBot="1" x14ac:dyDescent="0.25"/>
    <row r="16" spans="1:9" ht="16.5" thickBot="1" x14ac:dyDescent="0.25">
      <c r="D16" s="22" t="s">
        <v>80</v>
      </c>
      <c r="E16" s="23"/>
      <c r="F16" s="165" t="str">
        <f>IF(SUM(G5:G14)=0,"",SUM(G5:G14))</f>
        <v/>
      </c>
      <c r="G16" s="166"/>
    </row>
  </sheetData>
  <sheetProtection algorithmName="SHA-512" hashValue="tNys5fch1HnenXmW/w/aAEWMqehW4cOeGr1niNPT5gw6PvwXitP2pfDIjYZ01vb8zAKBZg1Spd9PhNkGLey5xw==" saltValue="IzNZIwF15gSTI6TDIXAZZg==" spinCount="100000" sheet="1" objects="1" scenarios="1" selectLockedCells="1"/>
  <dataConsolidate/>
  <mergeCells count="4">
    <mergeCell ref="B10:D10"/>
    <mergeCell ref="F16:G16"/>
    <mergeCell ref="B6:D6"/>
    <mergeCell ref="B4:G4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38</vt:i4>
      </vt:variant>
    </vt:vector>
  </HeadingPairs>
  <TitlesOfParts>
    <vt:vector size="46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_3.1_Nosilne_plasti</vt:lpstr>
      <vt:lpstr>_3.2_Obrabne_plasti</vt:lpstr>
      <vt:lpstr>_3.4_Tlakovane_obrabne_plasti</vt:lpstr>
      <vt:lpstr>_3.5_Robni_elementi_vozišč</vt:lpstr>
      <vt:lpstr>_4.3_Kanalizacija</vt:lpstr>
      <vt:lpstr>_4.4_Jaški</vt:lpstr>
      <vt:lpstr>_6.1_Pokončna_oprema_cest</vt:lpstr>
      <vt:lpstr>_6.2_Označbe_na_voziščihž</vt:lpstr>
      <vt:lpstr>_6.6_Druga_prometna_oprema_cest</vt:lpstr>
      <vt:lpstr>_7.3_Telekomunikacijske_naprave</vt:lpstr>
      <vt:lpstr>_7.9_Preizkusi_nadzor_dokumentacija</vt:lpstr>
      <vt:lpstr>Čiščenje_terena_1.2</vt:lpstr>
      <vt:lpstr>Geodetska_dela_1.1</vt:lpstr>
      <vt:lpstr>Ostala_preddela_1.3</vt:lpstr>
      <vt:lpstr>'2. ZEMELJSKA DELA'!Področje_tiskanja</vt:lpstr>
      <vt:lpstr>'3. VOZIŠČNE KONSTRUKCIJE'!Področje_tiskanja</vt:lpstr>
      <vt:lpstr>'5. GRADBENA IN OBRTNIŠKA DELA'!Področje_tiskanja</vt:lpstr>
      <vt:lpstr>'6. OPREMA CEST'!Področje_tiskanja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bostjan</cp:lastModifiedBy>
  <cp:lastPrinted>2019-09-24T11:35:30Z</cp:lastPrinted>
  <dcterms:created xsi:type="dcterms:W3CDTF">2010-07-30T11:24:43Z</dcterms:created>
  <dcterms:modified xsi:type="dcterms:W3CDTF">2019-10-29T08:23:30Z</dcterms:modified>
</cp:coreProperties>
</file>